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nyandebvu\Documents\2023 FILES\"/>
    </mc:Choice>
  </mc:AlternateContent>
  <xr:revisionPtr revIDLastSave="0" documentId="13_ncr:1_{8C808D83-57B8-4236-A80A-F2B5D6EE38B6}" xr6:coauthVersionLast="47" xr6:coauthVersionMax="47" xr10:uidLastSave="{00000000-0000-0000-0000-000000000000}"/>
  <bookViews>
    <workbookView xWindow="-120" yWindow="-120" windowWidth="29040" windowHeight="15720" tabRatio="641" firstSheet="7" activeTab="7" xr2:uid="{00000000-000D-0000-FFFF-FFFF00000000}"/>
  </bookViews>
  <sheets>
    <sheet name="Johno McWade" sheetId="1" r:id="rId1"/>
    <sheet name="Nathan Douglas" sheetId="2" state="hidden" r:id="rId2"/>
    <sheet name="Graeme Finnaughty" sheetId="3" state="hidden" r:id="rId3"/>
    <sheet name="Roland Benade" sheetId="4" state="hidden" r:id="rId4"/>
    <sheet name="Dan Shaw" sheetId="5" state="hidden" r:id="rId5"/>
    <sheet name="James" sheetId="7" state="hidden" r:id="rId6"/>
    <sheet name="Total costings" sheetId="6" state="hidden" r:id="rId7"/>
    <sheet name="Total costings sheet" sheetId="8" r:id="rId8"/>
    <sheet name="Polachem order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" i="8" l="1"/>
  <c r="H4" i="8"/>
  <c r="H5" i="8"/>
  <c r="H6" i="8"/>
  <c r="H7" i="8"/>
  <c r="H2" i="8"/>
  <c r="E5" i="8"/>
  <c r="E2" i="8"/>
  <c r="E4" i="8"/>
  <c r="D9" i="8"/>
  <c r="I9" i="8" s="1"/>
  <c r="F9" i="8"/>
  <c r="G9" i="8"/>
  <c r="C9" i="8"/>
  <c r="B9" i="8"/>
  <c r="E3" i="8"/>
  <c r="O3" i="1"/>
  <c r="E3" i="1"/>
  <c r="F3" i="1" s="1"/>
  <c r="H4" i="1"/>
  <c r="H5" i="1" s="1"/>
  <c r="H6" i="1" s="1"/>
  <c r="C6" i="1" s="1"/>
  <c r="E6" i="1" s="1"/>
  <c r="E7" i="1"/>
  <c r="F7" i="1" s="1"/>
  <c r="F8" i="1"/>
  <c r="F12" i="1"/>
  <c r="F13" i="1"/>
  <c r="F14" i="1"/>
  <c r="F15" i="1"/>
  <c r="F16" i="1"/>
  <c r="F17" i="1"/>
  <c r="F18" i="1"/>
  <c r="F19" i="1"/>
  <c r="F20" i="1"/>
  <c r="F21" i="1"/>
  <c r="F22" i="1"/>
  <c r="E23" i="1"/>
  <c r="F23" i="1" s="1"/>
  <c r="F9" i="2"/>
  <c r="H6" i="3"/>
  <c r="H5" i="3"/>
  <c r="H4" i="3"/>
  <c r="F9" i="3"/>
  <c r="N30" i="9"/>
  <c r="N14" i="9"/>
  <c r="F47" i="9"/>
  <c r="F31" i="9"/>
  <c r="F14" i="9"/>
  <c r="I7" i="4"/>
  <c r="J7" i="4" s="1"/>
  <c r="K7" i="4" s="1"/>
  <c r="I6" i="4"/>
  <c r="J6" i="4"/>
  <c r="E7" i="5"/>
  <c r="E22" i="3"/>
  <c r="E6" i="3"/>
  <c r="F6" i="3" s="1"/>
  <c r="E7" i="3"/>
  <c r="E3" i="3"/>
  <c r="E23" i="3" s="1"/>
  <c r="B5" i="6" s="1"/>
  <c r="E6" i="4"/>
  <c r="E7" i="4"/>
  <c r="F7" i="4" s="1"/>
  <c r="E3" i="4"/>
  <c r="E8" i="4"/>
  <c r="E24" i="4" s="1"/>
  <c r="B6" i="6" s="1"/>
  <c r="E23" i="4"/>
  <c r="E24" i="2"/>
  <c r="F24" i="2" s="1"/>
  <c r="E6" i="2"/>
  <c r="E7" i="2"/>
  <c r="E8" i="2"/>
  <c r="E26" i="2"/>
  <c r="B4" i="6" s="1"/>
  <c r="E6" i="5"/>
  <c r="F6" i="5" s="1"/>
  <c r="E8" i="5"/>
  <c r="E23" i="5"/>
  <c r="F23" i="5" s="1"/>
  <c r="E6" i="7"/>
  <c r="E7" i="7"/>
  <c r="E24" i="7" s="1"/>
  <c r="B8" i="6" s="1"/>
  <c r="E23" i="7"/>
  <c r="D9" i="6"/>
  <c r="F3" i="7"/>
  <c r="F6" i="7"/>
  <c r="F7" i="7"/>
  <c r="F8" i="7"/>
  <c r="F9" i="7"/>
  <c r="F10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C8" i="6" s="1"/>
  <c r="B23" i="7"/>
  <c r="C10" i="7"/>
  <c r="F9" i="5"/>
  <c r="F9" i="4"/>
  <c r="F19" i="2"/>
  <c r="F8" i="3"/>
  <c r="B23" i="5"/>
  <c r="B23" i="4"/>
  <c r="B22" i="3"/>
  <c r="B24" i="2"/>
  <c r="B23" i="1"/>
  <c r="F22" i="5"/>
  <c r="F22" i="4"/>
  <c r="F21" i="3"/>
  <c r="F23" i="2"/>
  <c r="F7" i="2"/>
  <c r="F6" i="2"/>
  <c r="F26" i="2" s="1"/>
  <c r="C4" i="6" s="1"/>
  <c r="F8" i="2"/>
  <c r="F10" i="2"/>
  <c r="F12" i="2"/>
  <c r="F13" i="2"/>
  <c r="F14" i="2"/>
  <c r="F15" i="2"/>
  <c r="F16" i="2"/>
  <c r="F17" i="2"/>
  <c r="F18" i="2"/>
  <c r="F20" i="2"/>
  <c r="F21" i="2"/>
  <c r="F22" i="2"/>
  <c r="F7" i="3"/>
  <c r="F11" i="3"/>
  <c r="F12" i="3"/>
  <c r="F13" i="3"/>
  <c r="F14" i="3"/>
  <c r="F15" i="3"/>
  <c r="F16" i="3"/>
  <c r="F17" i="3"/>
  <c r="F18" i="3"/>
  <c r="F19" i="3"/>
  <c r="F20" i="3"/>
  <c r="F3" i="3"/>
  <c r="F23" i="3" s="1"/>
  <c r="C5" i="6" s="1"/>
  <c r="F22" i="3"/>
  <c r="F3" i="4"/>
  <c r="F6" i="4"/>
  <c r="F24" i="4" s="1"/>
  <c r="C6" i="6" s="1"/>
  <c r="F8" i="4"/>
  <c r="F10" i="4"/>
  <c r="F12" i="4"/>
  <c r="F13" i="4"/>
  <c r="F14" i="4"/>
  <c r="F15" i="4"/>
  <c r="F16" i="4"/>
  <c r="F17" i="4"/>
  <c r="F18" i="4"/>
  <c r="F19" i="4"/>
  <c r="F20" i="4"/>
  <c r="F21" i="4"/>
  <c r="F23" i="4"/>
  <c r="F3" i="5"/>
  <c r="F7" i="5"/>
  <c r="F8" i="5"/>
  <c r="F10" i="5"/>
  <c r="F12" i="5"/>
  <c r="F13" i="5"/>
  <c r="F14" i="5"/>
  <c r="F15" i="5"/>
  <c r="F16" i="5"/>
  <c r="F17" i="5"/>
  <c r="F18" i="5"/>
  <c r="F19" i="5"/>
  <c r="F20" i="5"/>
  <c r="F21" i="5"/>
  <c r="C10" i="5"/>
  <c r="C10" i="4"/>
  <c r="C10" i="2"/>
  <c r="C10" i="1"/>
  <c r="E9" i="8" l="1"/>
  <c r="F6" i="1"/>
  <c r="E24" i="1"/>
  <c r="F24" i="1"/>
  <c r="F24" i="5"/>
  <c r="C7" i="6" s="1"/>
  <c r="E24" i="5"/>
  <c r="B7" i="6" s="1"/>
  <c r="E25" i="1" l="1"/>
  <c r="B3" i="6"/>
  <c r="B9" i="6" s="1"/>
  <c r="I18" i="1"/>
  <c r="I19" i="1" s="1"/>
  <c r="I20" i="1" s="1"/>
  <c r="C3" i="6"/>
  <c r="C9" i="6" s="1"/>
</calcChain>
</file>

<file path=xl/sharedStrings.xml><?xml version="1.0" encoding="utf-8"?>
<sst xmlns="http://schemas.openxmlformats.org/spreadsheetml/2006/main" count="569" uniqueCount="114">
  <si>
    <t>Wheat costings</t>
  </si>
  <si>
    <t>Description</t>
  </si>
  <si>
    <t>Quantity</t>
  </si>
  <si>
    <t>Price per unit</t>
  </si>
  <si>
    <t>Per Ha</t>
  </si>
  <si>
    <t>Costs</t>
  </si>
  <si>
    <t>Wheat Seed</t>
  </si>
  <si>
    <t>Nduna</t>
  </si>
  <si>
    <t>Fertilizer</t>
  </si>
  <si>
    <t>Damara</t>
  </si>
  <si>
    <t>Basal 6.23.23</t>
  </si>
  <si>
    <t>Top AN</t>
  </si>
  <si>
    <t>AmS</t>
  </si>
  <si>
    <t>Rappid, zalexin</t>
  </si>
  <si>
    <t>Chemicals</t>
  </si>
  <si>
    <t>Kalache</t>
  </si>
  <si>
    <t>Round up</t>
  </si>
  <si>
    <t>2L</t>
  </si>
  <si>
    <t>Baytan</t>
  </si>
  <si>
    <t>Seed dressing</t>
  </si>
  <si>
    <t>200mls</t>
  </si>
  <si>
    <t>Plant start</t>
  </si>
  <si>
    <t>Plant nutrition start</t>
  </si>
  <si>
    <t>5L</t>
  </si>
  <si>
    <t>Emma</t>
  </si>
  <si>
    <t>Army worm</t>
  </si>
  <si>
    <t>300g</t>
  </si>
  <si>
    <t>Starmax</t>
  </si>
  <si>
    <t>Broadleaf post</t>
  </si>
  <si>
    <t>12.5g</t>
  </si>
  <si>
    <t>Voloxynil</t>
  </si>
  <si>
    <t>Soya post em</t>
  </si>
  <si>
    <t>1l</t>
  </si>
  <si>
    <t>Propicon</t>
  </si>
  <si>
    <t>Fungicide</t>
  </si>
  <si>
    <t>600mls</t>
  </si>
  <si>
    <t>Alice</t>
  </si>
  <si>
    <t>Aphids</t>
  </si>
  <si>
    <t>200g</t>
  </si>
  <si>
    <t>Fortis K</t>
  </si>
  <si>
    <t>Bollworm</t>
  </si>
  <si>
    <t>150mls</t>
  </si>
  <si>
    <t>Diesel</t>
  </si>
  <si>
    <t>Total variable costs</t>
  </si>
  <si>
    <t>In stock</t>
  </si>
  <si>
    <t>Fert</t>
  </si>
  <si>
    <t>80L</t>
  </si>
  <si>
    <t>Volcano</t>
  </si>
  <si>
    <t>100L</t>
  </si>
  <si>
    <t xml:space="preserve">Fortis k </t>
  </si>
  <si>
    <t>20L</t>
  </si>
  <si>
    <t>14.375T</t>
  </si>
  <si>
    <t>Select</t>
  </si>
  <si>
    <t>Optimum Agri</t>
  </si>
  <si>
    <t>Foliar</t>
  </si>
  <si>
    <t>22.5T</t>
  </si>
  <si>
    <t>30T</t>
  </si>
  <si>
    <t>Wetter</t>
  </si>
  <si>
    <t>4.5T</t>
  </si>
  <si>
    <t>Total Input Finance</t>
  </si>
  <si>
    <t>Johnathan McWade</t>
  </si>
  <si>
    <t>Nathan Douglas</t>
  </si>
  <si>
    <t>Graeme Finnaughty</t>
  </si>
  <si>
    <t>Roland Benade</t>
  </si>
  <si>
    <t>Dan Shaw</t>
  </si>
  <si>
    <t>Individual Costs Per hectare</t>
  </si>
  <si>
    <t>Total Individual Cost</t>
  </si>
  <si>
    <t>Total costs</t>
  </si>
  <si>
    <t>Admin fee</t>
  </si>
  <si>
    <t>Evito T</t>
  </si>
  <si>
    <t>Rootsure</t>
  </si>
  <si>
    <t>Urea</t>
  </si>
  <si>
    <t>Interest</t>
  </si>
  <si>
    <t>James Trembath</t>
  </si>
  <si>
    <t>Rappid</t>
  </si>
  <si>
    <t>Zalexin</t>
  </si>
  <si>
    <t>Total</t>
  </si>
  <si>
    <t>160ha</t>
  </si>
  <si>
    <t>20ha</t>
  </si>
  <si>
    <t>Please note James is part Of Nathans Farm, he runs the mhangura side but Nath wanted separate so I have just done a different page for that</t>
  </si>
  <si>
    <t>Total Hectares</t>
  </si>
  <si>
    <t>Basal</t>
  </si>
  <si>
    <t>100ha</t>
  </si>
  <si>
    <t>115ha</t>
  </si>
  <si>
    <t>12ha</t>
  </si>
  <si>
    <t>Johno McWade</t>
  </si>
  <si>
    <t>Johno</t>
  </si>
  <si>
    <t>Nathan</t>
  </si>
  <si>
    <t>Roland</t>
  </si>
  <si>
    <t>James</t>
  </si>
  <si>
    <t>total</t>
  </si>
  <si>
    <t>seed</t>
  </si>
  <si>
    <t>Graeme</t>
  </si>
  <si>
    <t>Rols</t>
  </si>
  <si>
    <t>James extra 20ha</t>
  </si>
  <si>
    <t>blend</t>
  </si>
  <si>
    <t xml:space="preserve">Rappid k </t>
  </si>
  <si>
    <t>rootsure</t>
  </si>
  <si>
    <t>Blend</t>
  </si>
  <si>
    <t>Amsulph</t>
  </si>
  <si>
    <t xml:space="preserve">rappid k </t>
  </si>
  <si>
    <t>zalexin</t>
  </si>
  <si>
    <t>urea</t>
  </si>
  <si>
    <t>Amsupl</t>
  </si>
  <si>
    <t>Amsulp</t>
  </si>
  <si>
    <t>rappid</t>
  </si>
  <si>
    <t>Polachem</t>
  </si>
  <si>
    <t>Seed</t>
  </si>
  <si>
    <t>OptimumAgri</t>
  </si>
  <si>
    <t>Wayne Linfield</t>
  </si>
  <si>
    <t>Totals per farmer</t>
  </si>
  <si>
    <t>Hectares planted</t>
  </si>
  <si>
    <t>Total Ha</t>
  </si>
  <si>
    <t>No payment of $63,938 was made under Wayne Linfield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</si>
</sst>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US$&quot;* #,##0.00_-;\-&quot;US$&quot;* #,##0.00_-;_-&quot;US$&quot;* &quot;-&quot;??_-;_-@_-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4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 val="singleAccounting"/>
      <sz val="12"/>
      <color theme="1"/>
      <name val="Calibri"/>
      <scheme val="minor"/>
    </font>
    <font>
      <b/>
      <u/>
      <sz val="12"/>
      <color theme="1"/>
      <name val="Calibri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2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5" fillId="0" borderId="6" xfId="0" applyFont="1" applyBorder="1"/>
    <xf numFmtId="0" fontId="5" fillId="0" borderId="7" xfId="0" applyFont="1" applyBorder="1"/>
    <xf numFmtId="164" fontId="5" fillId="0" borderId="7" xfId="1" applyFont="1" applyBorder="1" applyAlignment="1"/>
    <xf numFmtId="164" fontId="5" fillId="0" borderId="8" xfId="1" applyFont="1" applyBorder="1" applyAlignment="1"/>
    <xf numFmtId="0" fontId="5" fillId="0" borderId="9" xfId="0" applyFont="1" applyBorder="1"/>
    <xf numFmtId="0" fontId="5" fillId="0" borderId="10" xfId="0" applyFont="1" applyBorder="1"/>
    <xf numFmtId="164" fontId="5" fillId="0" borderId="10" xfId="1" applyFont="1" applyBorder="1" applyAlignment="1"/>
    <xf numFmtId="164" fontId="5" fillId="0" borderId="11" xfId="1" applyFont="1" applyBorder="1" applyAlignment="1"/>
    <xf numFmtId="164" fontId="6" fillId="0" borderId="4" xfId="1" applyFont="1" applyBorder="1" applyAlignment="1"/>
    <xf numFmtId="164" fontId="5" fillId="0" borderId="5" xfId="1" applyFont="1" applyBorder="1" applyAlignment="1"/>
    <xf numFmtId="0" fontId="6" fillId="0" borderId="6" xfId="0" applyFont="1" applyBorder="1"/>
    <xf numFmtId="0" fontId="6" fillId="0" borderId="7" xfId="0" applyFont="1" applyBorder="1"/>
    <xf numFmtId="0" fontId="6" fillId="0" borderId="12" xfId="0" applyFont="1" applyBorder="1"/>
    <xf numFmtId="0" fontId="6" fillId="0" borderId="13" xfId="0" applyFont="1" applyBorder="1"/>
    <xf numFmtId="164" fontId="5" fillId="0" borderId="13" xfId="1" applyFont="1" applyBorder="1" applyAlignment="1"/>
    <xf numFmtId="0" fontId="6" fillId="0" borderId="9" xfId="0" applyFont="1" applyBorder="1"/>
    <xf numFmtId="0" fontId="6" fillId="0" borderId="10" xfId="0" applyFont="1" applyBorder="1"/>
    <xf numFmtId="0" fontId="3" fillId="0" borderId="3" xfId="0" applyFont="1" applyBorder="1"/>
    <xf numFmtId="0" fontId="3" fillId="0" borderId="4" xfId="0" applyFont="1" applyBorder="1"/>
    <xf numFmtId="164" fontId="5" fillId="0" borderId="4" xfId="1" applyFont="1" applyBorder="1" applyAlignment="1"/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164" fontId="5" fillId="0" borderId="7" xfId="1" applyFont="1" applyBorder="1" applyAlignment="1">
      <alignment horizontal="left"/>
    </xf>
    <xf numFmtId="164" fontId="5" fillId="0" borderId="7" xfId="1" applyFont="1" applyBorder="1" applyAlignment="1">
      <alignment horizontal="righ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164" fontId="5" fillId="0" borderId="13" xfId="1" applyFont="1" applyBorder="1" applyAlignment="1">
      <alignment horizontal="left"/>
    </xf>
    <xf numFmtId="164" fontId="5" fillId="0" borderId="13" xfId="1" applyFont="1" applyBorder="1" applyAlignment="1">
      <alignment horizontal="right"/>
    </xf>
    <xf numFmtId="164" fontId="5" fillId="0" borderId="14" xfId="1" applyFont="1" applyBorder="1" applyAlignment="1"/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164" fontId="5" fillId="0" borderId="16" xfId="1" applyFont="1" applyBorder="1" applyAlignment="1">
      <alignment horizontal="left"/>
    </xf>
    <xf numFmtId="164" fontId="5" fillId="0" borderId="16" xfId="1" applyFont="1" applyBorder="1" applyAlignment="1">
      <alignment horizontal="right"/>
    </xf>
    <xf numFmtId="164" fontId="5" fillId="0" borderId="17" xfId="1" applyFont="1" applyBorder="1" applyAlignment="1"/>
    <xf numFmtId="0" fontId="3" fillId="0" borderId="0" xfId="0" applyFont="1"/>
    <xf numFmtId="2" fontId="2" fillId="0" borderId="0" xfId="0" applyNumberFormat="1" applyFont="1"/>
    <xf numFmtId="0" fontId="7" fillId="0" borderId="15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164" fontId="7" fillId="0" borderId="21" xfId="0" applyNumberFormat="1" applyFont="1" applyBorder="1" applyAlignment="1">
      <alignment horizontal="left"/>
    </xf>
    <xf numFmtId="164" fontId="7" fillId="0" borderId="21" xfId="0" applyNumberFormat="1" applyFont="1" applyBorder="1" applyAlignment="1">
      <alignment horizontal="right"/>
    </xf>
    <xf numFmtId="164" fontId="7" fillId="0" borderId="22" xfId="0" applyNumberFormat="1" applyFont="1" applyBorder="1"/>
    <xf numFmtId="0" fontId="2" fillId="0" borderId="0" xfId="0" applyFont="1"/>
    <xf numFmtId="0" fontId="5" fillId="0" borderId="23" xfId="0" applyFont="1" applyBorder="1" applyAlignment="1">
      <alignment horizontal="left"/>
    </xf>
    <xf numFmtId="0" fontId="0" fillId="0" borderId="7" xfId="0" applyBorder="1"/>
    <xf numFmtId="0" fontId="2" fillId="0" borderId="7" xfId="0" applyFont="1" applyBorder="1"/>
    <xf numFmtId="0" fontId="3" fillId="2" borderId="18" xfId="0" applyFont="1" applyFill="1" applyBorder="1"/>
    <xf numFmtId="0" fontId="3" fillId="2" borderId="19" xfId="0" applyFont="1" applyFill="1" applyBorder="1"/>
    <xf numFmtId="0" fontId="5" fillId="2" borderId="19" xfId="0" applyFont="1" applyFill="1" applyBorder="1"/>
    <xf numFmtId="164" fontId="5" fillId="2" borderId="19" xfId="1" applyFont="1" applyFill="1" applyBorder="1" applyAlignment="1"/>
    <xf numFmtId="164" fontId="2" fillId="2" borderId="20" xfId="0" applyNumberFormat="1" applyFont="1" applyFill="1" applyBorder="1"/>
    <xf numFmtId="0" fontId="10" fillId="2" borderId="24" xfId="0" applyFont="1" applyFill="1" applyBorder="1"/>
    <xf numFmtId="164" fontId="10" fillId="2" borderId="25" xfId="0" applyNumberFormat="1" applyFont="1" applyFill="1" applyBorder="1"/>
    <xf numFmtId="0" fontId="11" fillId="2" borderId="26" xfId="0" applyFont="1" applyFill="1" applyBorder="1"/>
    <xf numFmtId="164" fontId="0" fillId="0" borderId="7" xfId="0" applyNumberFormat="1" applyBorder="1"/>
    <xf numFmtId="164" fontId="0" fillId="0" borderId="0" xfId="0" applyNumberFormat="1"/>
    <xf numFmtId="0" fontId="3" fillId="0" borderId="7" xfId="0" applyFont="1" applyBorder="1" applyAlignment="1">
      <alignment horizontal="left"/>
    </xf>
    <xf numFmtId="164" fontId="2" fillId="0" borderId="7" xfId="0" applyNumberFormat="1" applyFont="1" applyBorder="1"/>
    <xf numFmtId="164" fontId="5" fillId="0" borderId="7" xfId="1" applyFont="1" applyBorder="1"/>
    <xf numFmtId="164" fontId="0" fillId="0" borderId="0" xfId="1" applyFont="1"/>
    <xf numFmtId="164" fontId="0" fillId="0" borderId="7" xfId="1" applyFont="1" applyBorder="1"/>
    <xf numFmtId="0" fontId="3" fillId="0" borderId="7" xfId="0" applyFont="1" applyBorder="1"/>
    <xf numFmtId="164" fontId="2" fillId="0" borderId="7" xfId="1" applyFont="1" applyBorder="1"/>
    <xf numFmtId="0" fontId="2" fillId="0" borderId="27" xfId="0" applyFont="1" applyBorder="1"/>
    <xf numFmtId="0" fontId="2" fillId="0" borderId="28" xfId="0" applyFont="1" applyBorder="1"/>
    <xf numFmtId="0" fontId="12" fillId="0" borderId="0" xfId="0" applyFont="1"/>
    <xf numFmtId="0" fontId="13" fillId="0" borderId="7" xfId="0" applyFont="1" applyBorder="1"/>
    <xf numFmtId="0" fontId="13" fillId="0" borderId="29" xfId="0" applyFont="1" applyBorder="1"/>
    <xf numFmtId="0" fontId="13" fillId="0" borderId="27" xfId="0" applyFont="1" applyBorder="1"/>
    <xf numFmtId="164" fontId="12" fillId="0" borderId="30" xfId="0" applyNumberFormat="1" applyFont="1" applyBorder="1"/>
    <xf numFmtId="164" fontId="12" fillId="0" borderId="31" xfId="0" applyNumberFormat="1" applyFont="1" applyBorder="1"/>
    <xf numFmtId="0" fontId="13" fillId="0" borderId="32" xfId="0" applyFont="1" applyBorder="1"/>
    <xf numFmtId="0" fontId="13" fillId="0" borderId="28" xfId="0" applyFont="1" applyBorder="1"/>
    <xf numFmtId="0" fontId="12" fillId="0" borderId="31" xfId="0" applyFont="1" applyBorder="1"/>
    <xf numFmtId="0" fontId="13" fillId="0" borderId="0" xfId="0" applyFont="1"/>
    <xf numFmtId="0" fontId="14" fillId="0" borderId="0" xfId="0" applyFont="1"/>
  </cellXfs>
  <cellStyles count="52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workbookViewId="0">
      <selection activeCell="O7" sqref="O3:O7"/>
    </sheetView>
  </sheetViews>
  <sheetFormatPr defaultColWidth="11" defaultRowHeight="15.75" x14ac:dyDescent="0.25"/>
  <cols>
    <col min="1" max="2" width="19.875" bestFit="1" customWidth="1"/>
    <col min="4" max="4" width="14.625" bestFit="1" customWidth="1"/>
    <col min="5" max="5" width="12.875" bestFit="1" customWidth="1"/>
    <col min="6" max="6" width="17" bestFit="1" customWidth="1"/>
    <col min="8" max="8" width="11.875" bestFit="1" customWidth="1"/>
    <col min="9" max="9" width="14.875" bestFit="1" customWidth="1"/>
  </cols>
  <sheetData>
    <row r="1" spans="1:15" ht="19.5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>
        <v>115</v>
      </c>
      <c r="H1" s="40" t="s">
        <v>44</v>
      </c>
    </row>
    <row r="2" spans="1:15" ht="18" x14ac:dyDescent="0.25">
      <c r="A2" s="3" t="s">
        <v>5</v>
      </c>
      <c r="B2" s="4"/>
      <c r="C2" s="4"/>
      <c r="D2" s="4"/>
      <c r="E2" s="4"/>
      <c r="F2" s="5"/>
      <c r="H2" t="s">
        <v>45</v>
      </c>
      <c r="I2" t="s">
        <v>33</v>
      </c>
      <c r="J2" t="s">
        <v>47</v>
      </c>
      <c r="K2" t="s">
        <v>49</v>
      </c>
      <c r="M2" t="s">
        <v>9</v>
      </c>
    </row>
    <row r="3" spans="1:15" ht="18.75" x14ac:dyDescent="0.3">
      <c r="A3" s="6" t="s">
        <v>6</v>
      </c>
      <c r="B3" s="7" t="s">
        <v>7</v>
      </c>
      <c r="C3" s="7" t="s">
        <v>51</v>
      </c>
      <c r="D3" s="8">
        <v>23</v>
      </c>
      <c r="E3" s="8">
        <f>SUM(D3*5)</f>
        <v>115</v>
      </c>
      <c r="F3" s="9">
        <f>SUM(E3*F1)</f>
        <v>13225</v>
      </c>
      <c r="H3">
        <v>7950</v>
      </c>
      <c r="I3" t="s">
        <v>46</v>
      </c>
      <c r="J3" t="s">
        <v>48</v>
      </c>
      <c r="K3" t="s">
        <v>50</v>
      </c>
      <c r="M3" t="s">
        <v>95</v>
      </c>
      <c r="N3">
        <v>37.950000000000003</v>
      </c>
      <c r="O3">
        <f>SUM(N3*1040)</f>
        <v>39468</v>
      </c>
    </row>
    <row r="4" spans="1:15" ht="19.5" thickBot="1" x14ac:dyDescent="0.35">
      <c r="A4" s="10"/>
      <c r="B4" s="11"/>
      <c r="C4" s="11"/>
      <c r="D4" s="12"/>
      <c r="E4" s="12"/>
      <c r="F4" s="13"/>
      <c r="H4">
        <f>SUM(400*115)</f>
        <v>46000</v>
      </c>
      <c r="M4" t="s">
        <v>96</v>
      </c>
      <c r="O4">
        <v>3400</v>
      </c>
    </row>
    <row r="5" spans="1:15" ht="18.75" x14ac:dyDescent="0.3">
      <c r="A5" s="3" t="s">
        <v>8</v>
      </c>
      <c r="B5" s="4"/>
      <c r="C5" s="4"/>
      <c r="D5" s="14"/>
      <c r="E5" s="14"/>
      <c r="F5" s="15"/>
      <c r="H5">
        <f>SUM(H4-H3)</f>
        <v>38050</v>
      </c>
      <c r="M5" t="s">
        <v>75</v>
      </c>
      <c r="O5">
        <v>3100</v>
      </c>
    </row>
    <row r="6" spans="1:15" ht="18.75" x14ac:dyDescent="0.3">
      <c r="A6" s="16" t="s">
        <v>9</v>
      </c>
      <c r="B6" s="17" t="s">
        <v>10</v>
      </c>
      <c r="C6" s="17">
        <f>H6</f>
        <v>330.86956521739131</v>
      </c>
      <c r="D6" s="8">
        <v>1040</v>
      </c>
      <c r="E6" s="8">
        <f>SUM(D6/1000)*C6</f>
        <v>344.10434782608695</v>
      </c>
      <c r="F6" s="9">
        <f>SUM(E6*F1)</f>
        <v>39572</v>
      </c>
      <c r="H6" s="41">
        <f>SUM(H5/F1)</f>
        <v>330.86956521739131</v>
      </c>
      <c r="M6" t="s">
        <v>97</v>
      </c>
      <c r="O6">
        <v>3200</v>
      </c>
    </row>
    <row r="7" spans="1:15" ht="18.75" x14ac:dyDescent="0.3">
      <c r="A7" s="16" t="s">
        <v>9</v>
      </c>
      <c r="B7" s="17" t="s">
        <v>71</v>
      </c>
      <c r="C7" s="17">
        <v>320</v>
      </c>
      <c r="D7" s="8">
        <v>870</v>
      </c>
      <c r="E7" s="8">
        <f>SUM(D7/1000)*C7</f>
        <v>278.39999999999998</v>
      </c>
      <c r="F7" s="9">
        <f>SUM(E7*F1)</f>
        <v>32015.999999999996</v>
      </c>
      <c r="M7" t="s">
        <v>71</v>
      </c>
      <c r="N7">
        <v>36.799999999999997</v>
      </c>
      <c r="O7">
        <v>32016</v>
      </c>
    </row>
    <row r="8" spans="1:15" ht="18.75" x14ac:dyDescent="0.3">
      <c r="A8" s="18" t="s">
        <v>9</v>
      </c>
      <c r="B8" s="19" t="s">
        <v>12</v>
      </c>
      <c r="C8" s="19">
        <v>50</v>
      </c>
      <c r="D8" s="20">
        <v>780</v>
      </c>
      <c r="E8" s="20"/>
      <c r="F8" s="9">
        <f>SUM(E8*F1)</f>
        <v>0</v>
      </c>
    </row>
    <row r="9" spans="1:15" ht="18.75" x14ac:dyDescent="0.3">
      <c r="A9" s="18" t="s">
        <v>9</v>
      </c>
      <c r="B9" s="19" t="s">
        <v>70</v>
      </c>
      <c r="C9" s="19"/>
      <c r="D9" s="20"/>
      <c r="E9" s="20">
        <v>28</v>
      </c>
      <c r="F9" s="9">
        <v>3200</v>
      </c>
    </row>
    <row r="10" spans="1:15" ht="19.5" thickBot="1" x14ac:dyDescent="0.35">
      <c r="A10" s="21" t="s">
        <v>9</v>
      </c>
      <c r="B10" s="22" t="s">
        <v>13</v>
      </c>
      <c r="C10" s="22">
        <f>SUM(4*F1)</f>
        <v>460</v>
      </c>
      <c r="D10" s="12">
        <v>29.63</v>
      </c>
      <c r="E10" s="12">
        <v>56.5</v>
      </c>
      <c r="F10" s="13">
        <v>6500</v>
      </c>
    </row>
    <row r="11" spans="1:15" ht="18.75" x14ac:dyDescent="0.3">
      <c r="A11" s="23" t="s">
        <v>14</v>
      </c>
      <c r="B11" s="24"/>
      <c r="C11" s="24"/>
      <c r="D11" s="25"/>
      <c r="E11" s="25"/>
      <c r="F11" s="15"/>
    </row>
    <row r="12" spans="1:15" ht="18.75" x14ac:dyDescent="0.3">
      <c r="A12" s="26" t="s">
        <v>15</v>
      </c>
      <c r="B12" s="27" t="s">
        <v>16</v>
      </c>
      <c r="C12" s="27" t="s">
        <v>17</v>
      </c>
      <c r="D12" s="28"/>
      <c r="E12" s="8">
        <v>28</v>
      </c>
      <c r="F12" s="9">
        <f>SUM(E12*F1)</f>
        <v>3220</v>
      </c>
    </row>
    <row r="13" spans="1:15" ht="18.75" x14ac:dyDescent="0.3">
      <c r="A13" s="26" t="s">
        <v>18</v>
      </c>
      <c r="B13" s="27" t="s">
        <v>19</v>
      </c>
      <c r="C13" s="27" t="s">
        <v>20</v>
      </c>
      <c r="D13" s="28"/>
      <c r="E13" s="29">
        <v>6.04</v>
      </c>
      <c r="F13" s="9">
        <f>SUM(E13*F1)</f>
        <v>694.6</v>
      </c>
    </row>
    <row r="14" spans="1:15" ht="18.75" x14ac:dyDescent="0.3">
      <c r="A14" s="26" t="s">
        <v>21</v>
      </c>
      <c r="B14" s="27" t="s">
        <v>22</v>
      </c>
      <c r="C14" s="27" t="s">
        <v>23</v>
      </c>
      <c r="D14" s="28"/>
      <c r="E14" s="29"/>
      <c r="F14" s="9">
        <f>SUM(E14*F1)</f>
        <v>0</v>
      </c>
    </row>
    <row r="15" spans="1:15" ht="18.75" x14ac:dyDescent="0.3">
      <c r="A15" s="26" t="s">
        <v>24</v>
      </c>
      <c r="B15" s="27" t="s">
        <v>25</v>
      </c>
      <c r="C15" s="27" t="s">
        <v>26</v>
      </c>
      <c r="D15" s="28"/>
      <c r="E15" s="29"/>
      <c r="F15" s="9">
        <f>SUM(E15*F1)</f>
        <v>0</v>
      </c>
    </row>
    <row r="16" spans="1:15" ht="18.75" x14ac:dyDescent="0.3">
      <c r="A16" s="26" t="s">
        <v>27</v>
      </c>
      <c r="B16" s="27" t="s">
        <v>28</v>
      </c>
      <c r="C16" s="27" t="s">
        <v>29</v>
      </c>
      <c r="D16" s="28"/>
      <c r="E16" s="29">
        <v>3.2</v>
      </c>
      <c r="F16" s="9">
        <f>SUM(E16*F1)</f>
        <v>368</v>
      </c>
    </row>
    <row r="17" spans="1:9" ht="18.75" x14ac:dyDescent="0.3">
      <c r="A17" s="26" t="s">
        <v>30</v>
      </c>
      <c r="B17" s="27" t="s">
        <v>31</v>
      </c>
      <c r="C17" s="27" t="s">
        <v>32</v>
      </c>
      <c r="D17" s="28"/>
      <c r="E17" s="29">
        <v>14.5</v>
      </c>
      <c r="F17" s="9">
        <f>SUM(E17*F1)</f>
        <v>1667.5</v>
      </c>
      <c r="H17" t="s">
        <v>94</v>
      </c>
    </row>
    <row r="18" spans="1:9" ht="18.75" x14ac:dyDescent="0.3">
      <c r="A18" s="26" t="s">
        <v>33</v>
      </c>
      <c r="B18" s="27" t="s">
        <v>34</v>
      </c>
      <c r="C18" s="27" t="s">
        <v>35</v>
      </c>
      <c r="D18" s="28"/>
      <c r="E18" s="29"/>
      <c r="F18" s="9">
        <f>SUM(E18*F1)</f>
        <v>0</v>
      </c>
      <c r="I18" s="60">
        <f>SUM(F24+23838)</f>
        <v>156570.1</v>
      </c>
    </row>
    <row r="19" spans="1:9" ht="18.75" x14ac:dyDescent="0.3">
      <c r="A19" s="26" t="s">
        <v>69</v>
      </c>
      <c r="B19" s="27" t="s">
        <v>34</v>
      </c>
      <c r="C19" s="27">
        <v>0.5</v>
      </c>
      <c r="D19" s="28"/>
      <c r="E19" s="29"/>
      <c r="F19" s="9">
        <f>SUM(E19*F1)</f>
        <v>0</v>
      </c>
      <c r="I19" s="60">
        <f>SUM(I18/115)</f>
        <v>1361.4791304347827</v>
      </c>
    </row>
    <row r="20" spans="1:9" ht="18.75" x14ac:dyDescent="0.3">
      <c r="A20" s="26" t="s">
        <v>36</v>
      </c>
      <c r="B20" s="27" t="s">
        <v>37</v>
      </c>
      <c r="C20" s="27" t="s">
        <v>38</v>
      </c>
      <c r="D20" s="28"/>
      <c r="E20" s="29">
        <v>5.2</v>
      </c>
      <c r="F20" s="9">
        <f>SUM(E20*F1)</f>
        <v>598</v>
      </c>
      <c r="I20" s="60">
        <f>SUM(I19/500)</f>
        <v>2.7229582608695653</v>
      </c>
    </row>
    <row r="21" spans="1:9" ht="19.5" thickBot="1" x14ac:dyDescent="0.35">
      <c r="A21" s="30" t="s">
        <v>39</v>
      </c>
      <c r="B21" s="31" t="s">
        <v>40</v>
      </c>
      <c r="C21" s="31" t="s">
        <v>41</v>
      </c>
      <c r="D21" s="32"/>
      <c r="E21" s="33"/>
      <c r="F21" s="34">
        <f>SUM(E21*F1)</f>
        <v>0</v>
      </c>
    </row>
    <row r="22" spans="1:9" ht="18.75" x14ac:dyDescent="0.3">
      <c r="A22" s="35" t="s">
        <v>68</v>
      </c>
      <c r="B22" s="36"/>
      <c r="C22" s="36"/>
      <c r="D22" s="37"/>
      <c r="E22" s="38"/>
      <c r="F22" s="39">
        <f>SUM(E22*F1)</f>
        <v>0</v>
      </c>
    </row>
    <row r="23" spans="1:9" ht="19.5" thickBot="1" x14ac:dyDescent="0.35">
      <c r="A23" s="10" t="s">
        <v>42</v>
      </c>
      <c r="B23" s="11">
        <f>SUM(C23*F1)</f>
        <v>20700</v>
      </c>
      <c r="C23" s="11">
        <v>180</v>
      </c>
      <c r="D23" s="12">
        <v>1.53</v>
      </c>
      <c r="E23" s="12">
        <f>SUM(D23*C23)</f>
        <v>275.39999999999998</v>
      </c>
      <c r="F23" s="13">
        <f>SUM(E23*F1)</f>
        <v>31670.999999999996</v>
      </c>
    </row>
    <row r="24" spans="1:9" ht="19.5" thickBot="1" x14ac:dyDescent="0.35">
      <c r="A24" s="51" t="s">
        <v>43</v>
      </c>
      <c r="B24" s="52"/>
      <c r="C24" s="53"/>
      <c r="D24" s="54"/>
      <c r="E24" s="55">
        <f>SUM(E3:E23)</f>
        <v>1154.344347826087</v>
      </c>
      <c r="F24" s="55">
        <f>SUM(F3:F23)</f>
        <v>132732.1</v>
      </c>
    </row>
    <row r="25" spans="1:9" x14ac:dyDescent="0.25">
      <c r="E25" s="60">
        <f>SUM(E24/430)</f>
        <v>2.6845217391304348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workbookViewId="0">
      <selection activeCell="I9" sqref="I4:I9"/>
    </sheetView>
  </sheetViews>
  <sheetFormatPr defaultColWidth="11" defaultRowHeight="15.75" x14ac:dyDescent="0.25"/>
  <cols>
    <col min="1" max="2" width="19.875" bestFit="1" customWidth="1"/>
    <col min="4" max="4" width="14.625" bestFit="1" customWidth="1"/>
    <col min="5" max="5" width="12.875" bestFit="1" customWidth="1"/>
    <col min="6" max="6" width="17" bestFit="1" customWidth="1"/>
  </cols>
  <sheetData>
    <row r="1" spans="1:9" ht="19.5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>
        <v>160</v>
      </c>
    </row>
    <row r="2" spans="1:9" ht="18" x14ac:dyDescent="0.25">
      <c r="A2" s="3" t="s">
        <v>5</v>
      </c>
      <c r="B2" s="4"/>
      <c r="C2" s="4"/>
      <c r="D2" s="4"/>
      <c r="E2" s="4"/>
      <c r="F2" s="5"/>
    </row>
    <row r="3" spans="1:9" ht="18.75" x14ac:dyDescent="0.3">
      <c r="A3" s="6"/>
      <c r="B3" s="7"/>
      <c r="C3" s="7"/>
      <c r="D3" s="8"/>
      <c r="E3" s="8"/>
      <c r="F3" s="9"/>
      <c r="H3" t="s">
        <v>9</v>
      </c>
    </row>
    <row r="4" spans="1:9" ht="19.5" thickBot="1" x14ac:dyDescent="0.35">
      <c r="A4" s="10"/>
      <c r="B4" s="11"/>
      <c r="C4" s="11"/>
      <c r="D4" s="12"/>
      <c r="E4" s="12"/>
      <c r="F4" s="13"/>
      <c r="H4" t="s">
        <v>98</v>
      </c>
      <c r="I4">
        <v>66560</v>
      </c>
    </row>
    <row r="5" spans="1:9" ht="18.75" x14ac:dyDescent="0.3">
      <c r="A5" s="3" t="s">
        <v>8</v>
      </c>
      <c r="B5" s="4"/>
      <c r="C5" s="4"/>
      <c r="D5" s="14"/>
      <c r="E5" s="14"/>
      <c r="F5" s="15"/>
      <c r="H5" t="s">
        <v>99</v>
      </c>
      <c r="I5">
        <v>6080</v>
      </c>
    </row>
    <row r="6" spans="1:9" ht="18.75" x14ac:dyDescent="0.3">
      <c r="A6" s="16" t="s">
        <v>9</v>
      </c>
      <c r="B6" s="17" t="s">
        <v>10</v>
      </c>
      <c r="C6" s="17">
        <v>400</v>
      </c>
      <c r="D6" s="8">
        <v>1050</v>
      </c>
      <c r="E6" s="8">
        <f>SUM(D6/1000)*C6</f>
        <v>420</v>
      </c>
      <c r="F6" s="9">
        <f>SUM(E6*F1)</f>
        <v>67200</v>
      </c>
      <c r="H6" t="s">
        <v>100</v>
      </c>
      <c r="I6">
        <v>4352</v>
      </c>
    </row>
    <row r="7" spans="1:9" ht="18.75" x14ac:dyDescent="0.3">
      <c r="A7" s="16" t="s">
        <v>9</v>
      </c>
      <c r="B7" s="17" t="s">
        <v>71</v>
      </c>
      <c r="C7" s="17">
        <v>400</v>
      </c>
      <c r="D7" s="8">
        <v>800</v>
      </c>
      <c r="E7" s="8">
        <f>SUM(D7/1000)*C7</f>
        <v>320</v>
      </c>
      <c r="F7" s="9">
        <f>SUM(E7*F1)</f>
        <v>51200</v>
      </c>
      <c r="H7" t="s">
        <v>101</v>
      </c>
      <c r="I7">
        <v>3968</v>
      </c>
    </row>
    <row r="8" spans="1:9" ht="18.75" x14ac:dyDescent="0.3">
      <c r="A8" s="18" t="s">
        <v>9</v>
      </c>
      <c r="B8" s="19" t="s">
        <v>12</v>
      </c>
      <c r="C8" s="19">
        <v>50</v>
      </c>
      <c r="D8" s="20">
        <v>780</v>
      </c>
      <c r="E8" s="20">
        <f>SUM(780/1000)*C8</f>
        <v>39</v>
      </c>
      <c r="F8" s="9">
        <f>SUM(E8*F1)</f>
        <v>6240</v>
      </c>
      <c r="H8" t="s">
        <v>97</v>
      </c>
      <c r="I8">
        <v>4000</v>
      </c>
    </row>
    <row r="9" spans="1:9" ht="18.75" x14ac:dyDescent="0.3">
      <c r="A9" s="18"/>
      <c r="B9" s="19" t="s">
        <v>70</v>
      </c>
      <c r="C9" s="19"/>
      <c r="D9" s="20"/>
      <c r="E9" s="20">
        <v>25</v>
      </c>
      <c r="F9" s="34">
        <f>SUM(E9*F1)</f>
        <v>4000</v>
      </c>
      <c r="H9" t="s">
        <v>102</v>
      </c>
      <c r="I9">
        <v>48000</v>
      </c>
    </row>
    <row r="10" spans="1:9" ht="19.5" thickBot="1" x14ac:dyDescent="0.35">
      <c r="A10" s="21" t="s">
        <v>9</v>
      </c>
      <c r="B10" s="22" t="s">
        <v>13</v>
      </c>
      <c r="C10" s="22">
        <f>SUM(4*F1)</f>
        <v>640</v>
      </c>
      <c r="D10" s="12">
        <v>29.63</v>
      </c>
      <c r="E10" s="12">
        <v>29.63</v>
      </c>
      <c r="F10" s="13">
        <f>SUM(E10*F1)</f>
        <v>4740.8</v>
      </c>
    </row>
    <row r="11" spans="1:9" ht="18.75" x14ac:dyDescent="0.3">
      <c r="A11" s="23" t="s">
        <v>14</v>
      </c>
      <c r="B11" s="24"/>
      <c r="C11" s="24"/>
      <c r="D11" s="25"/>
      <c r="E11" s="25"/>
      <c r="F11" s="15"/>
      <c r="H11" t="s">
        <v>42</v>
      </c>
    </row>
    <row r="12" spans="1:9" ht="18.75" x14ac:dyDescent="0.3">
      <c r="A12" s="26" t="s">
        <v>15</v>
      </c>
      <c r="B12" s="27" t="s">
        <v>16</v>
      </c>
      <c r="C12" s="27" t="s">
        <v>17</v>
      </c>
      <c r="D12" s="28"/>
      <c r="E12" s="8">
        <v>28</v>
      </c>
      <c r="F12" s="9">
        <f>SUM(E12*F1)</f>
        <v>4480</v>
      </c>
      <c r="H12">
        <v>19000</v>
      </c>
    </row>
    <row r="13" spans="1:9" ht="18.75" x14ac:dyDescent="0.3">
      <c r="A13" s="26" t="s">
        <v>18</v>
      </c>
      <c r="B13" s="27" t="s">
        <v>19</v>
      </c>
      <c r="C13" s="27" t="s">
        <v>20</v>
      </c>
      <c r="D13" s="28"/>
      <c r="E13" s="29">
        <v>6.04</v>
      </c>
      <c r="F13" s="9">
        <f>SUM(E13*F1)</f>
        <v>966.4</v>
      </c>
    </row>
    <row r="14" spans="1:9" ht="18.75" x14ac:dyDescent="0.3">
      <c r="A14" s="26" t="s">
        <v>21</v>
      </c>
      <c r="B14" s="27" t="s">
        <v>22</v>
      </c>
      <c r="C14" s="27" t="s">
        <v>23</v>
      </c>
      <c r="D14" s="28"/>
      <c r="E14" s="29"/>
      <c r="F14" s="9">
        <f>SUM(E14*F1)</f>
        <v>0</v>
      </c>
    </row>
    <row r="15" spans="1:9" ht="18.75" x14ac:dyDescent="0.3">
      <c r="A15" s="26" t="s">
        <v>24</v>
      </c>
      <c r="B15" s="27" t="s">
        <v>25</v>
      </c>
      <c r="C15" s="27" t="s">
        <v>26</v>
      </c>
      <c r="D15" s="28"/>
      <c r="E15" s="29"/>
      <c r="F15" s="9">
        <f>SUM(E15*F1)</f>
        <v>0</v>
      </c>
    </row>
    <row r="16" spans="1:9" ht="18.75" x14ac:dyDescent="0.3">
      <c r="A16" s="26" t="s">
        <v>27</v>
      </c>
      <c r="B16" s="27" t="s">
        <v>28</v>
      </c>
      <c r="C16" s="27" t="s">
        <v>29</v>
      </c>
      <c r="D16" s="28"/>
      <c r="E16" s="29">
        <v>3.2</v>
      </c>
      <c r="F16" s="9">
        <f>SUM(E16*F1)</f>
        <v>512</v>
      </c>
    </row>
    <row r="17" spans="1:6" ht="18.75" x14ac:dyDescent="0.3">
      <c r="A17" s="26" t="s">
        <v>30</v>
      </c>
      <c r="B17" s="27" t="s">
        <v>31</v>
      </c>
      <c r="C17" s="27" t="s">
        <v>32</v>
      </c>
      <c r="D17" s="28"/>
      <c r="E17" s="29">
        <v>14.5</v>
      </c>
      <c r="F17" s="9">
        <f>SUM(E17*F1)</f>
        <v>2320</v>
      </c>
    </row>
    <row r="18" spans="1:6" ht="18.75" x14ac:dyDescent="0.3">
      <c r="A18" s="26" t="s">
        <v>33</v>
      </c>
      <c r="B18" s="27" t="s">
        <v>34</v>
      </c>
      <c r="C18" s="27" t="s">
        <v>35</v>
      </c>
      <c r="D18" s="28"/>
      <c r="E18" s="29">
        <v>13.17</v>
      </c>
      <c r="F18" s="9">
        <f>SUM(E18*F1)</f>
        <v>2107.1999999999998</v>
      </c>
    </row>
    <row r="19" spans="1:6" ht="18.75" x14ac:dyDescent="0.3">
      <c r="A19" s="26" t="s">
        <v>69</v>
      </c>
      <c r="B19" s="27" t="s">
        <v>34</v>
      </c>
      <c r="C19" s="27">
        <v>0.5</v>
      </c>
      <c r="D19" s="28"/>
      <c r="E19" s="29"/>
      <c r="F19" s="9">
        <f>SUM(E19*F1)</f>
        <v>0</v>
      </c>
    </row>
    <row r="20" spans="1:6" ht="18.75" x14ac:dyDescent="0.3">
      <c r="A20" s="26" t="s">
        <v>47</v>
      </c>
      <c r="B20" s="27" t="s">
        <v>57</v>
      </c>
      <c r="C20" s="27" t="s">
        <v>20</v>
      </c>
      <c r="D20" s="28"/>
      <c r="E20" s="29">
        <v>1.53</v>
      </c>
      <c r="F20" s="9">
        <f>SUM(E20*F1)</f>
        <v>244.8</v>
      </c>
    </row>
    <row r="21" spans="1:6" ht="18.75" x14ac:dyDescent="0.3">
      <c r="A21" s="26" t="s">
        <v>36</v>
      </c>
      <c r="B21" s="27" t="s">
        <v>37</v>
      </c>
      <c r="C21" s="27" t="s">
        <v>38</v>
      </c>
      <c r="D21" s="28"/>
      <c r="E21" s="29">
        <v>5.2</v>
      </c>
      <c r="F21" s="9">
        <f>SUM(E21*F1)</f>
        <v>832</v>
      </c>
    </row>
    <row r="22" spans="1:6" ht="19.5" thickBot="1" x14ac:dyDescent="0.35">
      <c r="A22" s="30" t="s">
        <v>39</v>
      </c>
      <c r="B22" s="31" t="s">
        <v>40</v>
      </c>
      <c r="C22" s="31" t="s">
        <v>41</v>
      </c>
      <c r="D22" s="32"/>
      <c r="E22" s="33"/>
      <c r="F22" s="34">
        <f>SUM(E22*F1)</f>
        <v>0</v>
      </c>
    </row>
    <row r="23" spans="1:6" ht="18.75" x14ac:dyDescent="0.3">
      <c r="A23" s="35" t="s">
        <v>68</v>
      </c>
      <c r="B23" s="36"/>
      <c r="C23" s="36"/>
      <c r="D23" s="37"/>
      <c r="E23" s="38"/>
      <c r="F23" s="39">
        <f>SUM(E23*F1)</f>
        <v>0</v>
      </c>
    </row>
    <row r="24" spans="1:6" ht="19.5" thickBot="1" x14ac:dyDescent="0.35">
      <c r="A24" s="10" t="s">
        <v>42</v>
      </c>
      <c r="B24" s="11">
        <f>SUM(C24*F1)</f>
        <v>32000</v>
      </c>
      <c r="C24" s="11">
        <v>200</v>
      </c>
      <c r="D24" s="12">
        <v>1.6</v>
      </c>
      <c r="E24" s="12">
        <f>SUM(D24*C24)</f>
        <v>320</v>
      </c>
      <c r="F24" s="13">
        <f>SUM(E24*F1)</f>
        <v>51200</v>
      </c>
    </row>
    <row r="25" spans="1:6" ht="19.5" thickBot="1" x14ac:dyDescent="0.35">
      <c r="A25" s="48" t="s">
        <v>72</v>
      </c>
    </row>
    <row r="26" spans="1:6" ht="19.5" thickBot="1" x14ac:dyDescent="0.35">
      <c r="A26" s="51" t="s">
        <v>43</v>
      </c>
      <c r="B26" s="52"/>
      <c r="C26" s="53"/>
      <c r="D26" s="54"/>
      <c r="E26" s="55">
        <f>SUM(E3:E24)</f>
        <v>1225.27</v>
      </c>
      <c r="F26" s="55">
        <f>SUM(F3:F24)</f>
        <v>196043.19999999998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workbookViewId="0">
      <selection activeCell="H14" sqref="H14"/>
    </sheetView>
  </sheetViews>
  <sheetFormatPr defaultColWidth="11" defaultRowHeight="15.75" x14ac:dyDescent="0.25"/>
  <cols>
    <col min="1" max="2" width="19.875" bestFit="1" customWidth="1"/>
    <col min="4" max="5" width="14.625" bestFit="1" customWidth="1"/>
    <col min="6" max="6" width="15.875" bestFit="1" customWidth="1"/>
  </cols>
  <sheetData>
    <row r="1" spans="1:10" ht="19.5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>
        <v>205</v>
      </c>
    </row>
    <row r="2" spans="1:10" ht="18" x14ac:dyDescent="0.25">
      <c r="A2" s="3" t="s">
        <v>5</v>
      </c>
      <c r="B2" s="4"/>
      <c r="C2" s="4"/>
      <c r="D2" s="4"/>
      <c r="E2" s="4"/>
      <c r="F2" s="5"/>
    </row>
    <row r="3" spans="1:10" ht="18.75" x14ac:dyDescent="0.3">
      <c r="A3" s="6" t="s">
        <v>6</v>
      </c>
      <c r="B3" s="7" t="s">
        <v>52</v>
      </c>
      <c r="C3" s="7" t="s">
        <v>55</v>
      </c>
      <c r="D3" s="8">
        <v>23.75</v>
      </c>
      <c r="E3" s="8">
        <f>SUM(D3*5)</f>
        <v>118.75</v>
      </c>
      <c r="F3" s="9">
        <f>SUM(E3*F1)</f>
        <v>24343.75</v>
      </c>
      <c r="G3" t="s">
        <v>92</v>
      </c>
      <c r="H3" t="s">
        <v>91</v>
      </c>
    </row>
    <row r="4" spans="1:10" ht="19.5" thickBot="1" x14ac:dyDescent="0.35">
      <c r="A4" s="10"/>
      <c r="B4" s="11"/>
      <c r="C4" s="11"/>
      <c r="D4" s="12"/>
      <c r="E4" s="12"/>
      <c r="F4" s="13"/>
      <c r="H4">
        <f>SUM(205*140)</f>
        <v>28700</v>
      </c>
      <c r="I4">
        <v>5740</v>
      </c>
      <c r="J4">
        <v>4305</v>
      </c>
    </row>
    <row r="5" spans="1:10" ht="18.75" x14ac:dyDescent="0.3">
      <c r="A5" s="3" t="s">
        <v>8</v>
      </c>
      <c r="B5" s="4"/>
      <c r="C5" s="4"/>
      <c r="D5" s="14"/>
      <c r="E5" s="14"/>
      <c r="F5" s="15"/>
      <c r="G5" t="s">
        <v>86</v>
      </c>
      <c r="H5">
        <f>SUM(115*125)</f>
        <v>14375</v>
      </c>
      <c r="I5">
        <v>2875</v>
      </c>
      <c r="J5">
        <v>2156</v>
      </c>
    </row>
    <row r="6" spans="1:10" ht="18.75" x14ac:dyDescent="0.3">
      <c r="A6" s="16" t="s">
        <v>9</v>
      </c>
      <c r="B6" s="17" t="s">
        <v>10</v>
      </c>
      <c r="C6" s="17">
        <v>350</v>
      </c>
      <c r="D6" s="8">
        <v>1040</v>
      </c>
      <c r="E6" s="8">
        <f>SUM(D6/1000)*C6</f>
        <v>364</v>
      </c>
      <c r="F6" s="9">
        <f>SUM(E6*F1)</f>
        <v>74620</v>
      </c>
      <c r="G6" t="s">
        <v>93</v>
      </c>
      <c r="H6">
        <f>SUM(100*125)</f>
        <v>12500</v>
      </c>
      <c r="I6">
        <v>2500</v>
      </c>
      <c r="J6">
        <v>1875</v>
      </c>
    </row>
    <row r="7" spans="1:10" ht="18.75" x14ac:dyDescent="0.3">
      <c r="A7" s="16" t="s">
        <v>9</v>
      </c>
      <c r="B7" s="17" t="s">
        <v>11</v>
      </c>
      <c r="C7" s="17">
        <v>400</v>
      </c>
      <c r="D7" s="8">
        <v>750</v>
      </c>
      <c r="E7" s="8">
        <f>SUM(D7/1000)*C7</f>
        <v>300</v>
      </c>
      <c r="F7" s="9">
        <f>SUM(E7*F1)</f>
        <v>61500</v>
      </c>
    </row>
    <row r="8" spans="1:10" ht="18.75" x14ac:dyDescent="0.3">
      <c r="A8" s="18" t="s">
        <v>53</v>
      </c>
      <c r="B8" s="19" t="s">
        <v>54</v>
      </c>
      <c r="C8" s="19"/>
      <c r="D8" s="20"/>
      <c r="E8" s="20">
        <v>280</v>
      </c>
      <c r="F8" s="9">
        <f>SUM(E8*F1)</f>
        <v>57400</v>
      </c>
    </row>
    <row r="9" spans="1:10" ht="19.5" thickBot="1" x14ac:dyDescent="0.35">
      <c r="A9" s="21" t="s">
        <v>9</v>
      </c>
      <c r="B9" s="22" t="s">
        <v>70</v>
      </c>
      <c r="C9" s="22"/>
      <c r="D9" s="12"/>
      <c r="E9" s="12">
        <v>25</v>
      </c>
      <c r="F9" s="13">
        <f>SUM(F1*E9)</f>
        <v>5125</v>
      </c>
    </row>
    <row r="10" spans="1:10" ht="18.75" x14ac:dyDescent="0.3">
      <c r="A10" s="23" t="s">
        <v>14</v>
      </c>
      <c r="B10" s="24"/>
      <c r="C10" s="24"/>
      <c r="D10" s="25"/>
      <c r="E10" s="25"/>
      <c r="F10" s="15"/>
      <c r="H10" t="s">
        <v>9</v>
      </c>
    </row>
    <row r="11" spans="1:10" ht="18.75" x14ac:dyDescent="0.3">
      <c r="A11" s="26" t="s">
        <v>15</v>
      </c>
      <c r="B11" s="27" t="s">
        <v>16</v>
      </c>
      <c r="C11" s="27" t="s">
        <v>17</v>
      </c>
      <c r="D11" s="28"/>
      <c r="E11" s="8"/>
      <c r="F11" s="9">
        <f>SUM(E11*F1)</f>
        <v>0</v>
      </c>
      <c r="H11" t="s">
        <v>95</v>
      </c>
      <c r="I11">
        <v>74620</v>
      </c>
    </row>
    <row r="12" spans="1:10" ht="18.75" x14ac:dyDescent="0.3">
      <c r="A12" s="26" t="s">
        <v>18</v>
      </c>
      <c r="B12" s="27" t="s">
        <v>19</v>
      </c>
      <c r="C12" s="27" t="s">
        <v>20</v>
      </c>
      <c r="D12" s="28"/>
      <c r="E12" s="29"/>
      <c r="F12" s="9">
        <f>SUM(E12*F1)</f>
        <v>0</v>
      </c>
      <c r="H12" t="s">
        <v>97</v>
      </c>
      <c r="I12">
        <v>5200</v>
      </c>
    </row>
    <row r="13" spans="1:10" ht="18.75" x14ac:dyDescent="0.3">
      <c r="A13" s="26" t="s">
        <v>21</v>
      </c>
      <c r="B13" s="27" t="s">
        <v>22</v>
      </c>
      <c r="C13" s="27" t="s">
        <v>23</v>
      </c>
      <c r="D13" s="28"/>
      <c r="E13" s="29"/>
      <c r="F13" s="9">
        <f>SUM(E13*F1)</f>
        <v>0</v>
      </c>
      <c r="H13" t="s">
        <v>102</v>
      </c>
      <c r="I13">
        <v>61500</v>
      </c>
    </row>
    <row r="14" spans="1:10" ht="18.75" x14ac:dyDescent="0.3">
      <c r="A14" s="26" t="s">
        <v>24</v>
      </c>
      <c r="B14" s="27" t="s">
        <v>25</v>
      </c>
      <c r="C14" s="27" t="s">
        <v>26</v>
      </c>
      <c r="D14" s="28"/>
      <c r="E14" s="29"/>
      <c r="F14" s="9">
        <f>SUM(E14*F1)</f>
        <v>0</v>
      </c>
    </row>
    <row r="15" spans="1:10" ht="18.75" x14ac:dyDescent="0.3">
      <c r="A15" s="26" t="s">
        <v>27</v>
      </c>
      <c r="B15" s="27" t="s">
        <v>28</v>
      </c>
      <c r="C15" s="27" t="s">
        <v>29</v>
      </c>
      <c r="D15" s="28"/>
      <c r="E15" s="29"/>
      <c r="F15" s="9">
        <f>SUM(E15*F1)</f>
        <v>0</v>
      </c>
    </row>
    <row r="16" spans="1:10" ht="18.75" x14ac:dyDescent="0.3">
      <c r="A16" s="26" t="s">
        <v>30</v>
      </c>
      <c r="B16" s="27" t="s">
        <v>31</v>
      </c>
      <c r="C16" s="27" t="s">
        <v>32</v>
      </c>
      <c r="D16" s="28"/>
      <c r="E16" s="29"/>
      <c r="F16" s="9">
        <f>SUM(E16*F1)</f>
        <v>0</v>
      </c>
    </row>
    <row r="17" spans="1:6" ht="18.75" x14ac:dyDescent="0.3">
      <c r="A17" s="26" t="s">
        <v>33</v>
      </c>
      <c r="B17" s="27" t="s">
        <v>34</v>
      </c>
      <c r="C17" s="27" t="s">
        <v>35</v>
      </c>
      <c r="D17" s="28"/>
      <c r="E17" s="29"/>
      <c r="F17" s="9">
        <f>SUM(E17*F1)</f>
        <v>0</v>
      </c>
    </row>
    <row r="18" spans="1:6" ht="18.75" x14ac:dyDescent="0.3">
      <c r="A18" s="26" t="s">
        <v>47</v>
      </c>
      <c r="B18" s="27" t="s">
        <v>57</v>
      </c>
      <c r="C18" s="27" t="s">
        <v>20</v>
      </c>
      <c r="D18" s="28"/>
      <c r="E18" s="29"/>
      <c r="F18" s="9">
        <f>SUM(E18*F1)</f>
        <v>0</v>
      </c>
    </row>
    <row r="19" spans="1:6" ht="18.75" x14ac:dyDescent="0.3">
      <c r="A19" s="26" t="s">
        <v>36</v>
      </c>
      <c r="B19" s="27" t="s">
        <v>37</v>
      </c>
      <c r="C19" s="27" t="s">
        <v>38</v>
      </c>
      <c r="D19" s="28"/>
      <c r="E19" s="29"/>
      <c r="F19" s="9">
        <f>SUM(E19*F1)</f>
        <v>0</v>
      </c>
    </row>
    <row r="20" spans="1:6" ht="19.5" thickBot="1" x14ac:dyDescent="0.35">
      <c r="A20" s="30" t="s">
        <v>39</v>
      </c>
      <c r="B20" s="31" t="s">
        <v>40</v>
      </c>
      <c r="C20" s="31" t="s">
        <v>41</v>
      </c>
      <c r="D20" s="32"/>
      <c r="E20" s="33"/>
      <c r="F20" s="34">
        <f>SUM(E20*F1)</f>
        <v>0</v>
      </c>
    </row>
    <row r="21" spans="1:6" ht="18.75" x14ac:dyDescent="0.3">
      <c r="A21" s="35" t="s">
        <v>68</v>
      </c>
      <c r="B21" s="36"/>
      <c r="C21" s="36"/>
      <c r="D21" s="37"/>
      <c r="E21" s="38"/>
      <c r="F21" s="34">
        <f>SUM(E21*F1)</f>
        <v>0</v>
      </c>
    </row>
    <row r="22" spans="1:6" ht="19.5" thickBot="1" x14ac:dyDescent="0.35">
      <c r="A22" s="10" t="s">
        <v>42</v>
      </c>
      <c r="B22" s="11">
        <f>SUM(C22*F1)</f>
        <v>41000</v>
      </c>
      <c r="C22" s="11">
        <v>200</v>
      </c>
      <c r="D22" s="12">
        <v>1.55</v>
      </c>
      <c r="E22" s="12">
        <f>SUM(D22*C22)</f>
        <v>310</v>
      </c>
      <c r="F22" s="13">
        <f>SUM(E22*F1)</f>
        <v>63550</v>
      </c>
    </row>
    <row r="23" spans="1:6" ht="19.5" thickBot="1" x14ac:dyDescent="0.35">
      <c r="A23" s="51" t="s">
        <v>43</v>
      </c>
      <c r="B23" s="52"/>
      <c r="C23" s="53"/>
      <c r="D23" s="54"/>
      <c r="E23" s="55">
        <f>SUM(E3:E22)</f>
        <v>1397.75</v>
      </c>
      <c r="F23" s="55">
        <f>SUM(F3:F22)</f>
        <v>286538.75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"/>
  <sheetViews>
    <sheetView workbookViewId="0">
      <selection activeCell="I17" sqref="I17"/>
    </sheetView>
  </sheetViews>
  <sheetFormatPr defaultColWidth="11" defaultRowHeight="15.75" x14ac:dyDescent="0.25"/>
  <cols>
    <col min="1" max="2" width="19.875" bestFit="1" customWidth="1"/>
    <col min="4" max="4" width="14.625" bestFit="1" customWidth="1"/>
    <col min="5" max="5" width="12.875" bestFit="1" customWidth="1"/>
    <col min="6" max="6" width="15.875" bestFit="1" customWidth="1"/>
  </cols>
  <sheetData>
    <row r="1" spans="1:11" ht="19.5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>
        <v>100</v>
      </c>
    </row>
    <row r="2" spans="1:11" ht="18" x14ac:dyDescent="0.25">
      <c r="A2" s="3" t="s">
        <v>5</v>
      </c>
      <c r="B2" s="4"/>
      <c r="C2" s="4"/>
      <c r="D2" s="4"/>
      <c r="E2" s="4"/>
      <c r="F2" s="5"/>
    </row>
    <row r="3" spans="1:11" ht="18.75" x14ac:dyDescent="0.3">
      <c r="A3" s="6" t="s">
        <v>6</v>
      </c>
      <c r="B3" s="7" t="s">
        <v>7</v>
      </c>
      <c r="C3" s="7" t="s">
        <v>56</v>
      </c>
      <c r="D3" s="8">
        <v>24</v>
      </c>
      <c r="E3" s="8">
        <f>SUM(D3*5)</f>
        <v>120</v>
      </c>
      <c r="F3" s="9">
        <f>SUM(E3*F1)</f>
        <v>12000</v>
      </c>
    </row>
    <row r="4" spans="1:11" ht="19.5" thickBot="1" x14ac:dyDescent="0.35">
      <c r="A4" s="10"/>
      <c r="B4" s="11"/>
      <c r="C4" s="11"/>
      <c r="D4" s="12"/>
      <c r="E4" s="12"/>
      <c r="F4" s="13"/>
    </row>
    <row r="5" spans="1:11" ht="18.75" x14ac:dyDescent="0.3">
      <c r="A5" s="3" t="s">
        <v>8</v>
      </c>
      <c r="B5" s="4"/>
      <c r="C5" s="4"/>
      <c r="D5" s="14"/>
      <c r="E5" s="14"/>
      <c r="F5" s="15"/>
    </row>
    <row r="6" spans="1:11" ht="18.75" x14ac:dyDescent="0.3">
      <c r="A6" s="16" t="s">
        <v>9</v>
      </c>
      <c r="B6" s="17" t="s">
        <v>10</v>
      </c>
      <c r="C6" s="17">
        <v>310</v>
      </c>
      <c r="D6" s="8">
        <v>1040</v>
      </c>
      <c r="E6" s="8">
        <f>SUM(D6/1000)*C6</f>
        <v>322.40000000000003</v>
      </c>
      <c r="F6" s="9">
        <f>SUM(E6*F1)</f>
        <v>32240.000000000004</v>
      </c>
      <c r="G6" t="s">
        <v>81</v>
      </c>
      <c r="H6">
        <v>9000</v>
      </c>
      <c r="I6">
        <f>SUM(100*400)-H6</f>
        <v>31000</v>
      </c>
      <c r="J6">
        <f>SUM(I6/100)</f>
        <v>310</v>
      </c>
    </row>
    <row r="7" spans="1:11" ht="18.75" x14ac:dyDescent="0.3">
      <c r="A7" s="16" t="s">
        <v>9</v>
      </c>
      <c r="B7" s="17" t="s">
        <v>11</v>
      </c>
      <c r="C7" s="17">
        <v>320</v>
      </c>
      <c r="D7" s="8">
        <v>870</v>
      </c>
      <c r="E7" s="8">
        <f>SUM(D7/1000)*C7</f>
        <v>278.39999999999998</v>
      </c>
      <c r="F7" s="9">
        <f>SUM(E7*F1)</f>
        <v>27839.999999999996</v>
      </c>
      <c r="G7" t="s">
        <v>71</v>
      </c>
      <c r="H7">
        <v>9000</v>
      </c>
      <c r="I7">
        <f>SUM(100-22.5)</f>
        <v>77.5</v>
      </c>
      <c r="J7">
        <f>SUM(I7*320)</f>
        <v>24800</v>
      </c>
      <c r="K7">
        <f>SUM(J7/100)</f>
        <v>248</v>
      </c>
    </row>
    <row r="8" spans="1:11" ht="18.75" x14ac:dyDescent="0.3">
      <c r="A8" s="18" t="s">
        <v>9</v>
      </c>
      <c r="B8" s="19" t="s">
        <v>12</v>
      </c>
      <c r="C8" s="19">
        <v>50</v>
      </c>
      <c r="D8" s="20">
        <v>780</v>
      </c>
      <c r="E8" s="20">
        <f>SUM(780/1000)*C8</f>
        <v>39</v>
      </c>
      <c r="F8" s="9">
        <f>SUM(E8*F1)</f>
        <v>3900</v>
      </c>
    </row>
    <row r="9" spans="1:11" ht="18.75" x14ac:dyDescent="0.3">
      <c r="A9" s="18"/>
      <c r="B9" s="19" t="s">
        <v>70</v>
      </c>
      <c r="C9" s="19"/>
      <c r="D9" s="20"/>
      <c r="E9" s="20">
        <v>25</v>
      </c>
      <c r="F9" s="9">
        <f>SUM(E9*F1)</f>
        <v>2500</v>
      </c>
    </row>
    <row r="10" spans="1:11" ht="19.5" thickBot="1" x14ac:dyDescent="0.35">
      <c r="A10" s="21" t="s">
        <v>9</v>
      </c>
      <c r="B10" s="22" t="s">
        <v>13</v>
      </c>
      <c r="C10" s="22">
        <f>SUM(4*F1)</f>
        <v>400</v>
      </c>
      <c r="D10" s="12">
        <v>29.63</v>
      </c>
      <c r="E10" s="12">
        <v>29.63</v>
      </c>
      <c r="F10" s="13">
        <f>SUM(E10*F1)</f>
        <v>2963</v>
      </c>
    </row>
    <row r="11" spans="1:11" ht="18.75" x14ac:dyDescent="0.3">
      <c r="A11" s="23" t="s">
        <v>14</v>
      </c>
      <c r="B11" s="24"/>
      <c r="C11" s="24"/>
      <c r="D11" s="25"/>
      <c r="E11" s="25"/>
      <c r="F11" s="15"/>
      <c r="H11" t="s">
        <v>98</v>
      </c>
      <c r="I11">
        <v>32240</v>
      </c>
    </row>
    <row r="12" spans="1:11" ht="18.75" x14ac:dyDescent="0.3">
      <c r="A12" s="26" t="s">
        <v>15</v>
      </c>
      <c r="B12" s="27" t="s">
        <v>16</v>
      </c>
      <c r="C12" s="27" t="s">
        <v>17</v>
      </c>
      <c r="D12" s="28"/>
      <c r="E12" s="8">
        <v>28</v>
      </c>
      <c r="F12" s="9">
        <f>SUM(E12*F1)</f>
        <v>2800</v>
      </c>
      <c r="H12" t="s">
        <v>103</v>
      </c>
      <c r="I12">
        <v>5700</v>
      </c>
    </row>
    <row r="13" spans="1:11" ht="18.75" x14ac:dyDescent="0.3">
      <c r="A13" s="26" t="s">
        <v>18</v>
      </c>
      <c r="B13" s="27" t="s">
        <v>19</v>
      </c>
      <c r="C13" s="27" t="s">
        <v>20</v>
      </c>
      <c r="D13" s="28"/>
      <c r="E13" s="29">
        <v>6.04</v>
      </c>
      <c r="F13" s="9">
        <f>SUM(E13*F1)</f>
        <v>604</v>
      </c>
      <c r="H13" t="s">
        <v>74</v>
      </c>
      <c r="I13">
        <v>4080</v>
      </c>
    </row>
    <row r="14" spans="1:11" ht="18.75" x14ac:dyDescent="0.3">
      <c r="A14" s="26" t="s">
        <v>21</v>
      </c>
      <c r="B14" s="27" t="s">
        <v>22</v>
      </c>
      <c r="C14" s="27" t="s">
        <v>23</v>
      </c>
      <c r="D14" s="28"/>
      <c r="E14" s="29"/>
      <c r="F14" s="9">
        <f>SUM(E14*F1)</f>
        <v>0</v>
      </c>
      <c r="H14" t="s">
        <v>75</v>
      </c>
      <c r="I14">
        <v>3720</v>
      </c>
    </row>
    <row r="15" spans="1:11" ht="18.75" x14ac:dyDescent="0.3">
      <c r="A15" s="26" t="s">
        <v>24</v>
      </c>
      <c r="B15" s="27" t="s">
        <v>25</v>
      </c>
      <c r="C15" s="27" t="s">
        <v>26</v>
      </c>
      <c r="D15" s="28"/>
      <c r="E15" s="29"/>
      <c r="F15" s="9">
        <f>SUM(E15*F1)</f>
        <v>0</v>
      </c>
      <c r="H15" t="s">
        <v>97</v>
      </c>
      <c r="I15">
        <v>3800</v>
      </c>
    </row>
    <row r="16" spans="1:11" ht="18.75" x14ac:dyDescent="0.3">
      <c r="A16" s="26" t="s">
        <v>27</v>
      </c>
      <c r="B16" s="27" t="s">
        <v>28</v>
      </c>
      <c r="C16" s="27" t="s">
        <v>29</v>
      </c>
      <c r="D16" s="28"/>
      <c r="E16" s="29">
        <v>3.2</v>
      </c>
      <c r="F16" s="9">
        <f>SUM(E16*F1)</f>
        <v>320</v>
      </c>
      <c r="H16" t="s">
        <v>71</v>
      </c>
      <c r="I16">
        <v>27840</v>
      </c>
    </row>
    <row r="17" spans="1:6" ht="18.75" x14ac:dyDescent="0.3">
      <c r="A17" s="26" t="s">
        <v>30</v>
      </c>
      <c r="B17" s="27" t="s">
        <v>31</v>
      </c>
      <c r="C17" s="27" t="s">
        <v>32</v>
      </c>
      <c r="D17" s="28"/>
      <c r="E17" s="29">
        <v>14.5</v>
      </c>
      <c r="F17" s="9">
        <f>SUM(E17*F1)</f>
        <v>1450</v>
      </c>
    </row>
    <row r="18" spans="1:6" ht="18.75" x14ac:dyDescent="0.3">
      <c r="A18" s="26" t="s">
        <v>33</v>
      </c>
      <c r="B18" s="27" t="s">
        <v>34</v>
      </c>
      <c r="C18" s="27" t="s">
        <v>35</v>
      </c>
      <c r="D18" s="28"/>
      <c r="E18" s="29">
        <v>13.2</v>
      </c>
      <c r="F18" s="9">
        <f>SUM(E18*F1)</f>
        <v>1320</v>
      </c>
    </row>
    <row r="19" spans="1:6" ht="18.75" x14ac:dyDescent="0.3">
      <c r="A19" s="26" t="s">
        <v>47</v>
      </c>
      <c r="B19" s="27" t="s">
        <v>57</v>
      </c>
      <c r="C19" s="27" t="s">
        <v>20</v>
      </c>
      <c r="D19" s="28"/>
      <c r="E19" s="29">
        <v>1.53</v>
      </c>
      <c r="F19" s="9">
        <f>SUM(E19*F1)</f>
        <v>153</v>
      </c>
    </row>
    <row r="20" spans="1:6" ht="18.75" x14ac:dyDescent="0.3">
      <c r="A20" s="26" t="s">
        <v>36</v>
      </c>
      <c r="B20" s="27" t="s">
        <v>37</v>
      </c>
      <c r="C20" s="27" t="s">
        <v>38</v>
      </c>
      <c r="D20" s="28"/>
      <c r="E20" s="29">
        <v>5.2</v>
      </c>
      <c r="F20" s="9">
        <f>SUM(E20*F1)</f>
        <v>520</v>
      </c>
    </row>
    <row r="21" spans="1:6" ht="19.5" thickBot="1" x14ac:dyDescent="0.35">
      <c r="A21" s="30" t="s">
        <v>39</v>
      </c>
      <c r="B21" s="31" t="s">
        <v>40</v>
      </c>
      <c r="C21" s="31" t="s">
        <v>41</v>
      </c>
      <c r="D21" s="32"/>
      <c r="E21" s="33">
        <v>1.32</v>
      </c>
      <c r="F21" s="34">
        <f>SUM(E21*F1)</f>
        <v>132</v>
      </c>
    </row>
    <row r="22" spans="1:6" ht="18.75" x14ac:dyDescent="0.3">
      <c r="A22" s="35" t="s">
        <v>68</v>
      </c>
      <c r="B22" s="36"/>
      <c r="C22" s="36"/>
      <c r="D22" s="37"/>
      <c r="E22" s="38"/>
      <c r="F22" s="39">
        <f>SUM(E22*F1)</f>
        <v>0</v>
      </c>
    </row>
    <row r="23" spans="1:6" ht="19.5" thickBot="1" x14ac:dyDescent="0.35">
      <c r="A23" s="10" t="s">
        <v>42</v>
      </c>
      <c r="B23" s="11">
        <f>SUM(C23*F1)</f>
        <v>20000</v>
      </c>
      <c r="C23" s="11">
        <v>200</v>
      </c>
      <c r="D23" s="12">
        <v>1.6</v>
      </c>
      <c r="E23" s="12">
        <f>SUM(D23*C23)</f>
        <v>320</v>
      </c>
      <c r="F23" s="13">
        <f>SUM(E23*F1)</f>
        <v>32000</v>
      </c>
    </row>
    <row r="24" spans="1:6" ht="19.5" thickBot="1" x14ac:dyDescent="0.35">
      <c r="A24" s="51" t="s">
        <v>43</v>
      </c>
      <c r="B24" s="52"/>
      <c r="C24" s="53"/>
      <c r="D24" s="54"/>
      <c r="E24" s="55">
        <f>SUM(E3:E23)</f>
        <v>1207.42</v>
      </c>
      <c r="F24" s="55">
        <f>SUM(F3:F23)</f>
        <v>120742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"/>
  <sheetViews>
    <sheetView workbookViewId="0">
      <selection activeCell="I10" sqref="I10"/>
    </sheetView>
  </sheetViews>
  <sheetFormatPr defaultColWidth="11" defaultRowHeight="15.75" x14ac:dyDescent="0.25"/>
  <cols>
    <col min="2" max="2" width="19.875" bestFit="1" customWidth="1"/>
    <col min="4" max="4" width="14.625" bestFit="1" customWidth="1"/>
    <col min="5" max="5" width="12.875" bestFit="1" customWidth="1"/>
    <col min="6" max="6" width="15.875" bestFit="1" customWidth="1"/>
  </cols>
  <sheetData>
    <row r="1" spans="1:9" ht="19.5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>
        <v>12</v>
      </c>
    </row>
    <row r="2" spans="1:9" ht="18" x14ac:dyDescent="0.25">
      <c r="A2" s="3" t="s">
        <v>5</v>
      </c>
      <c r="B2" s="4"/>
      <c r="C2" s="4"/>
      <c r="D2" s="4"/>
      <c r="E2" s="4"/>
      <c r="F2" s="5"/>
    </row>
    <row r="3" spans="1:9" ht="18.75" x14ac:dyDescent="0.3">
      <c r="A3" s="6" t="s">
        <v>6</v>
      </c>
      <c r="B3" s="7" t="s">
        <v>7</v>
      </c>
      <c r="C3" s="7" t="s">
        <v>58</v>
      </c>
      <c r="D3" s="8">
        <v>38</v>
      </c>
      <c r="E3" s="8"/>
      <c r="F3" s="9">
        <f>SUM(E3*F1)</f>
        <v>0</v>
      </c>
    </row>
    <row r="4" spans="1:9" ht="19.5" thickBot="1" x14ac:dyDescent="0.35">
      <c r="A4" s="10"/>
      <c r="B4" s="11"/>
      <c r="C4" s="11"/>
      <c r="D4" s="12"/>
      <c r="E4" s="12"/>
      <c r="F4" s="13"/>
      <c r="H4" t="s">
        <v>98</v>
      </c>
      <c r="I4">
        <v>4992</v>
      </c>
    </row>
    <row r="5" spans="1:9" ht="18.75" x14ac:dyDescent="0.3">
      <c r="A5" s="3" t="s">
        <v>8</v>
      </c>
      <c r="B5" s="4"/>
      <c r="C5" s="4"/>
      <c r="D5" s="14"/>
      <c r="E5" s="14"/>
      <c r="F5" s="15"/>
      <c r="H5" t="s">
        <v>104</v>
      </c>
      <c r="I5">
        <v>760</v>
      </c>
    </row>
    <row r="6" spans="1:9" ht="18.75" x14ac:dyDescent="0.3">
      <c r="A6" s="16" t="s">
        <v>9</v>
      </c>
      <c r="B6" s="17" t="s">
        <v>10</v>
      </c>
      <c r="C6" s="17">
        <v>400</v>
      </c>
      <c r="D6" s="8">
        <v>1040</v>
      </c>
      <c r="E6" s="8">
        <f>SUM(D6/1000)*C6</f>
        <v>416</v>
      </c>
      <c r="F6" s="9">
        <f>SUM(E6*F1)</f>
        <v>4992</v>
      </c>
      <c r="H6" t="s">
        <v>105</v>
      </c>
      <c r="I6">
        <v>544</v>
      </c>
    </row>
    <row r="7" spans="1:9" ht="18.75" x14ac:dyDescent="0.3">
      <c r="A7" s="16" t="s">
        <v>9</v>
      </c>
      <c r="B7" s="17" t="s">
        <v>11</v>
      </c>
      <c r="C7" s="17">
        <v>320</v>
      </c>
      <c r="D7" s="8">
        <v>870</v>
      </c>
      <c r="E7" s="8">
        <f>SUM(D7/1000)*C7</f>
        <v>278.39999999999998</v>
      </c>
      <c r="F7" s="9">
        <f>SUM(E7*F1)</f>
        <v>3340.7999999999997</v>
      </c>
      <c r="H7" t="s">
        <v>75</v>
      </c>
      <c r="I7">
        <v>496</v>
      </c>
    </row>
    <row r="8" spans="1:9" ht="18.75" x14ac:dyDescent="0.3">
      <c r="A8" s="18" t="s">
        <v>9</v>
      </c>
      <c r="B8" s="19" t="s">
        <v>12</v>
      </c>
      <c r="C8" s="19">
        <v>50</v>
      </c>
      <c r="D8" s="20">
        <v>780</v>
      </c>
      <c r="E8" s="20">
        <f>SUM(780/1000)*C8</f>
        <v>39</v>
      </c>
      <c r="F8" s="9">
        <f>SUM(E8*F1)</f>
        <v>468</v>
      </c>
      <c r="H8" t="s">
        <v>97</v>
      </c>
      <c r="I8">
        <v>500</v>
      </c>
    </row>
    <row r="9" spans="1:9" ht="18.75" x14ac:dyDescent="0.3">
      <c r="A9" s="18"/>
      <c r="B9" s="19" t="s">
        <v>70</v>
      </c>
      <c r="C9" s="19"/>
      <c r="D9" s="20"/>
      <c r="E9" s="20">
        <v>25</v>
      </c>
      <c r="F9" s="9">
        <f>SUM(E9*F1)</f>
        <v>300</v>
      </c>
      <c r="H9" t="s">
        <v>71</v>
      </c>
      <c r="I9">
        <v>3306</v>
      </c>
    </row>
    <row r="10" spans="1:9" ht="19.5" thickBot="1" x14ac:dyDescent="0.35">
      <c r="A10" s="21" t="s">
        <v>9</v>
      </c>
      <c r="B10" s="22" t="s">
        <v>13</v>
      </c>
      <c r="C10" s="22">
        <f>SUM(4*F1)</f>
        <v>48</v>
      </c>
      <c r="D10" s="12">
        <v>29.63</v>
      </c>
      <c r="E10" s="12">
        <v>29.63</v>
      </c>
      <c r="F10" s="13">
        <f>SUM(E10*F1)</f>
        <v>355.56</v>
      </c>
    </row>
    <row r="11" spans="1:9" ht="18.75" x14ac:dyDescent="0.3">
      <c r="A11" s="23" t="s">
        <v>14</v>
      </c>
      <c r="B11" s="24"/>
      <c r="C11" s="24"/>
      <c r="D11" s="25"/>
      <c r="E11" s="25"/>
      <c r="F11" s="15"/>
    </row>
    <row r="12" spans="1:9" ht="18.75" x14ac:dyDescent="0.3">
      <c r="A12" s="26" t="s">
        <v>15</v>
      </c>
      <c r="B12" s="27" t="s">
        <v>16</v>
      </c>
      <c r="C12" s="27" t="s">
        <v>17</v>
      </c>
      <c r="D12" s="28"/>
      <c r="E12" s="8">
        <v>28</v>
      </c>
      <c r="F12" s="9">
        <f>SUM(E12*F1)</f>
        <v>336</v>
      </c>
    </row>
    <row r="13" spans="1:9" ht="18.75" x14ac:dyDescent="0.3">
      <c r="A13" s="26" t="s">
        <v>18</v>
      </c>
      <c r="B13" s="27" t="s">
        <v>19</v>
      </c>
      <c r="C13" s="27" t="s">
        <v>20</v>
      </c>
      <c r="D13" s="28"/>
      <c r="E13" s="29">
        <v>6.04</v>
      </c>
      <c r="F13" s="9">
        <f>SUM(E13*F1)</f>
        <v>72.48</v>
      </c>
    </row>
    <row r="14" spans="1:9" ht="18.75" x14ac:dyDescent="0.3">
      <c r="A14" s="26" t="s">
        <v>21</v>
      </c>
      <c r="B14" s="27" t="s">
        <v>22</v>
      </c>
      <c r="C14" s="27" t="s">
        <v>23</v>
      </c>
      <c r="D14" s="28"/>
      <c r="E14" s="29"/>
      <c r="F14" s="9">
        <f>SUM(E14*F1)</f>
        <v>0</v>
      </c>
    </row>
    <row r="15" spans="1:9" ht="18.75" x14ac:dyDescent="0.3">
      <c r="A15" s="26" t="s">
        <v>24</v>
      </c>
      <c r="B15" s="27" t="s">
        <v>25</v>
      </c>
      <c r="C15" s="27" t="s">
        <v>26</v>
      </c>
      <c r="D15" s="28"/>
      <c r="E15" s="29">
        <v>9.9</v>
      </c>
      <c r="F15" s="9">
        <f>SUM(E15*F1)</f>
        <v>118.80000000000001</v>
      </c>
    </row>
    <row r="16" spans="1:9" ht="18.75" x14ac:dyDescent="0.3">
      <c r="A16" s="26" t="s">
        <v>27</v>
      </c>
      <c r="B16" s="27" t="s">
        <v>28</v>
      </c>
      <c r="C16" s="27" t="s">
        <v>29</v>
      </c>
      <c r="D16" s="28"/>
      <c r="E16" s="29">
        <v>3.2</v>
      </c>
      <c r="F16" s="9">
        <f>SUM(E16*F1)</f>
        <v>38.400000000000006</v>
      </c>
    </row>
    <row r="17" spans="1:6" ht="18.75" x14ac:dyDescent="0.3">
      <c r="A17" s="26" t="s">
        <v>30</v>
      </c>
      <c r="B17" s="27" t="s">
        <v>31</v>
      </c>
      <c r="C17" s="27" t="s">
        <v>32</v>
      </c>
      <c r="D17" s="28"/>
      <c r="E17" s="29">
        <v>14.5</v>
      </c>
      <c r="F17" s="9">
        <f>SUM(E17*F1)</f>
        <v>174</v>
      </c>
    </row>
    <row r="18" spans="1:6" ht="18.75" x14ac:dyDescent="0.3">
      <c r="A18" s="26" t="s">
        <v>33</v>
      </c>
      <c r="B18" s="27" t="s">
        <v>34</v>
      </c>
      <c r="C18" s="27" t="s">
        <v>35</v>
      </c>
      <c r="D18" s="28"/>
      <c r="E18" s="29"/>
      <c r="F18" s="9">
        <f>SUM(E18*F1)</f>
        <v>0</v>
      </c>
    </row>
    <row r="19" spans="1:6" ht="18.75" x14ac:dyDescent="0.3">
      <c r="A19" s="26" t="s">
        <v>47</v>
      </c>
      <c r="B19" s="27" t="s">
        <v>57</v>
      </c>
      <c r="C19" s="27" t="s">
        <v>20</v>
      </c>
      <c r="D19" s="28"/>
      <c r="E19" s="29">
        <v>1.53</v>
      </c>
      <c r="F19" s="9">
        <f>SUM(E19*F1)</f>
        <v>18.36</v>
      </c>
    </row>
    <row r="20" spans="1:6" ht="18.75" x14ac:dyDescent="0.3">
      <c r="A20" s="26" t="s">
        <v>36</v>
      </c>
      <c r="B20" s="27" t="s">
        <v>37</v>
      </c>
      <c r="C20" s="27" t="s">
        <v>38</v>
      </c>
      <c r="D20" s="28"/>
      <c r="E20" s="29">
        <v>5.2</v>
      </c>
      <c r="F20" s="9">
        <f>SUM(E20*F1)</f>
        <v>62.400000000000006</v>
      </c>
    </row>
    <row r="21" spans="1:6" ht="19.5" thickBot="1" x14ac:dyDescent="0.35">
      <c r="A21" s="30" t="s">
        <v>39</v>
      </c>
      <c r="B21" s="31" t="s">
        <v>40</v>
      </c>
      <c r="C21" s="31" t="s">
        <v>41</v>
      </c>
      <c r="D21" s="32"/>
      <c r="E21" s="33"/>
      <c r="F21" s="34">
        <f>SUM(E21*F1)</f>
        <v>0</v>
      </c>
    </row>
    <row r="22" spans="1:6" ht="18.75" x14ac:dyDescent="0.3">
      <c r="A22" s="42" t="s">
        <v>68</v>
      </c>
      <c r="B22" s="43"/>
      <c r="C22" s="43"/>
      <c r="D22" s="44"/>
      <c r="E22" s="45"/>
      <c r="F22" s="46">
        <f>SUM(E22*F1)</f>
        <v>0</v>
      </c>
    </row>
    <row r="23" spans="1:6" ht="19.5" thickBot="1" x14ac:dyDescent="0.35">
      <c r="A23" s="10" t="s">
        <v>42</v>
      </c>
      <c r="B23" s="11">
        <f>SUM(C23*F1)</f>
        <v>2400</v>
      </c>
      <c r="C23" s="11">
        <v>200</v>
      </c>
      <c r="D23" s="12">
        <v>1.6</v>
      </c>
      <c r="E23" s="12">
        <f>SUM(D23*C23)</f>
        <v>320</v>
      </c>
      <c r="F23" s="13">
        <f>SUM(E23*F1)</f>
        <v>3840</v>
      </c>
    </row>
    <row r="24" spans="1:6" ht="19.5" thickBot="1" x14ac:dyDescent="0.35">
      <c r="A24" s="51" t="s">
        <v>43</v>
      </c>
      <c r="B24" s="52"/>
      <c r="C24" s="53"/>
      <c r="D24" s="54"/>
      <c r="E24" s="55">
        <f>SUM(E3:E23)</f>
        <v>1176.4000000000001</v>
      </c>
      <c r="F24" s="55">
        <f>SUM(F3:F23)</f>
        <v>14116.799999999997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4"/>
  <sheetViews>
    <sheetView workbookViewId="0">
      <selection activeCell="I11" sqref="I11"/>
    </sheetView>
  </sheetViews>
  <sheetFormatPr defaultColWidth="11" defaultRowHeight="15.75" x14ac:dyDescent="0.25"/>
  <cols>
    <col min="2" max="2" width="19.875" bestFit="1" customWidth="1"/>
    <col min="4" max="4" width="14.625" bestFit="1" customWidth="1"/>
    <col min="5" max="5" width="12.875" bestFit="1" customWidth="1"/>
    <col min="6" max="6" width="15.875" bestFit="1" customWidth="1"/>
  </cols>
  <sheetData>
    <row r="1" spans="1:9" ht="19.5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>
        <v>20</v>
      </c>
    </row>
    <row r="2" spans="1:9" ht="18" x14ac:dyDescent="0.25">
      <c r="A2" s="3" t="s">
        <v>5</v>
      </c>
      <c r="B2" s="4"/>
      <c r="C2" s="4"/>
      <c r="D2" s="4"/>
      <c r="E2" s="4"/>
      <c r="F2" s="5"/>
    </row>
    <row r="3" spans="1:9" ht="18.75" x14ac:dyDescent="0.3">
      <c r="A3" s="6" t="s">
        <v>6</v>
      </c>
      <c r="B3" s="7" t="s">
        <v>7</v>
      </c>
      <c r="C3" s="7" t="s">
        <v>56</v>
      </c>
      <c r="D3" s="8"/>
      <c r="E3" s="8">
        <v>87.5</v>
      </c>
      <c r="F3" s="9">
        <f>SUM(E3*F1)</f>
        <v>1750</v>
      </c>
    </row>
    <row r="4" spans="1:9" ht="19.5" thickBot="1" x14ac:dyDescent="0.35">
      <c r="A4" s="10"/>
      <c r="B4" s="11"/>
      <c r="C4" s="11"/>
      <c r="D4" s="12"/>
      <c r="E4" s="12"/>
      <c r="F4" s="13"/>
    </row>
    <row r="5" spans="1:9" ht="18.75" x14ac:dyDescent="0.3">
      <c r="A5" s="3" t="s">
        <v>8</v>
      </c>
      <c r="B5" s="4"/>
      <c r="C5" s="4"/>
      <c r="D5" s="14"/>
      <c r="E5" s="14"/>
      <c r="F5" s="15"/>
    </row>
    <row r="6" spans="1:9" ht="18.75" x14ac:dyDescent="0.3">
      <c r="A6" s="16" t="s">
        <v>9</v>
      </c>
      <c r="B6" s="17" t="s">
        <v>10</v>
      </c>
      <c r="C6" s="17">
        <v>400</v>
      </c>
      <c r="D6" s="8">
        <v>1050</v>
      </c>
      <c r="E6" s="8">
        <f>SUM(D6/1000)*C6</f>
        <v>420</v>
      </c>
      <c r="F6" s="9">
        <f>SUM(E6*F1)</f>
        <v>8400</v>
      </c>
      <c r="H6" t="s">
        <v>95</v>
      </c>
      <c r="I6">
        <v>8320</v>
      </c>
    </row>
    <row r="7" spans="1:9" ht="18.75" x14ac:dyDescent="0.3">
      <c r="A7" s="16" t="s">
        <v>9</v>
      </c>
      <c r="B7" s="17" t="s">
        <v>71</v>
      </c>
      <c r="C7" s="17">
        <v>320</v>
      </c>
      <c r="D7" s="8">
        <v>890</v>
      </c>
      <c r="E7" s="8">
        <f>SUM(D7/1000)*C7</f>
        <v>284.8</v>
      </c>
      <c r="F7" s="9">
        <f>SUM(E7*F1)</f>
        <v>5696</v>
      </c>
      <c r="H7" t="s">
        <v>105</v>
      </c>
      <c r="I7">
        <v>544</v>
      </c>
    </row>
    <row r="8" spans="1:9" ht="18.75" x14ac:dyDescent="0.3">
      <c r="A8" s="18" t="s">
        <v>9</v>
      </c>
      <c r="B8" s="19" t="s">
        <v>12</v>
      </c>
      <c r="C8" s="19">
        <v>50</v>
      </c>
      <c r="D8" s="20">
        <v>780</v>
      </c>
      <c r="E8" s="20"/>
      <c r="F8" s="9">
        <f>SUM(E8*F1)</f>
        <v>0</v>
      </c>
      <c r="H8" t="s">
        <v>101</v>
      </c>
      <c r="I8">
        <v>496</v>
      </c>
    </row>
    <row r="9" spans="1:9" ht="18.75" x14ac:dyDescent="0.3">
      <c r="A9" s="18"/>
      <c r="B9" s="19" t="s">
        <v>70</v>
      </c>
      <c r="C9" s="19"/>
      <c r="D9" s="20"/>
      <c r="E9" s="20">
        <v>25</v>
      </c>
      <c r="F9" s="9">
        <f>SUM(E9*F1)</f>
        <v>500</v>
      </c>
      <c r="H9" t="s">
        <v>97</v>
      </c>
      <c r="I9">
        <v>500</v>
      </c>
    </row>
    <row r="10" spans="1:9" ht="19.5" thickBot="1" x14ac:dyDescent="0.35">
      <c r="A10" s="21" t="s">
        <v>9</v>
      </c>
      <c r="B10" s="22" t="s">
        <v>13</v>
      </c>
      <c r="C10" s="22">
        <f>SUM(4*F1)</f>
        <v>80</v>
      </c>
      <c r="D10" s="12">
        <v>29.63</v>
      </c>
      <c r="E10" s="12">
        <v>29.63</v>
      </c>
      <c r="F10" s="13">
        <f>SUM(E10*F1)</f>
        <v>592.6</v>
      </c>
      <c r="H10" t="s">
        <v>102</v>
      </c>
      <c r="I10">
        <v>5568</v>
      </c>
    </row>
    <row r="11" spans="1:9" ht="18.75" x14ac:dyDescent="0.3">
      <c r="A11" s="23" t="s">
        <v>14</v>
      </c>
      <c r="B11" s="24"/>
      <c r="C11" s="24"/>
      <c r="D11" s="25"/>
      <c r="E11" s="25"/>
      <c r="F11" s="15"/>
    </row>
    <row r="12" spans="1:9" ht="18.75" x14ac:dyDescent="0.3">
      <c r="A12" s="26" t="s">
        <v>15</v>
      </c>
      <c r="B12" s="27" t="s">
        <v>16</v>
      </c>
      <c r="C12" s="27" t="s">
        <v>17</v>
      </c>
      <c r="D12" s="28"/>
      <c r="E12" s="8">
        <v>28</v>
      </c>
      <c r="F12" s="9">
        <f>SUM(E12*F1)</f>
        <v>560</v>
      </c>
    </row>
    <row r="13" spans="1:9" ht="18.75" x14ac:dyDescent="0.3">
      <c r="A13" s="26" t="s">
        <v>18</v>
      </c>
      <c r="B13" s="27" t="s">
        <v>19</v>
      </c>
      <c r="C13" s="27" t="s">
        <v>20</v>
      </c>
      <c r="D13" s="28"/>
      <c r="E13" s="29">
        <v>6.04</v>
      </c>
      <c r="F13" s="9">
        <f>SUM(E13*F1)</f>
        <v>120.8</v>
      </c>
    </row>
    <row r="14" spans="1:9" ht="18.75" x14ac:dyDescent="0.3">
      <c r="A14" s="26" t="s">
        <v>21</v>
      </c>
      <c r="B14" s="27" t="s">
        <v>22</v>
      </c>
      <c r="C14" s="27" t="s">
        <v>23</v>
      </c>
      <c r="D14" s="28"/>
      <c r="E14" s="29"/>
      <c r="F14" s="9">
        <f>SUM(E14*F1)</f>
        <v>0</v>
      </c>
    </row>
    <row r="15" spans="1:9" ht="18.75" x14ac:dyDescent="0.3">
      <c r="A15" s="26" t="s">
        <v>24</v>
      </c>
      <c r="B15" s="27" t="s">
        <v>25</v>
      </c>
      <c r="C15" s="27" t="s">
        <v>26</v>
      </c>
      <c r="D15" s="28"/>
      <c r="E15" s="29"/>
      <c r="F15" s="9">
        <f>SUM(E15*F1)</f>
        <v>0</v>
      </c>
    </row>
    <row r="16" spans="1:9" ht="18.75" x14ac:dyDescent="0.3">
      <c r="A16" s="26" t="s">
        <v>27</v>
      </c>
      <c r="B16" s="27" t="s">
        <v>28</v>
      </c>
      <c r="C16" s="27" t="s">
        <v>29</v>
      </c>
      <c r="D16" s="28"/>
      <c r="E16" s="29">
        <v>3.2</v>
      </c>
      <c r="F16" s="9">
        <f>SUM(E16*F1)</f>
        <v>64</v>
      </c>
    </row>
    <row r="17" spans="1:6" ht="18.75" x14ac:dyDescent="0.3">
      <c r="A17" s="26" t="s">
        <v>30</v>
      </c>
      <c r="B17" s="27" t="s">
        <v>31</v>
      </c>
      <c r="C17" s="27" t="s">
        <v>32</v>
      </c>
      <c r="D17" s="28"/>
      <c r="E17" s="29">
        <v>14.5</v>
      </c>
      <c r="F17" s="9">
        <f>SUM(E17*F1)</f>
        <v>290</v>
      </c>
    </row>
    <row r="18" spans="1:6" ht="18.75" x14ac:dyDescent="0.3">
      <c r="A18" s="26" t="s">
        <v>33</v>
      </c>
      <c r="B18" s="27" t="s">
        <v>34</v>
      </c>
      <c r="C18" s="27" t="s">
        <v>35</v>
      </c>
      <c r="D18" s="28"/>
      <c r="E18" s="29">
        <v>13.2</v>
      </c>
      <c r="F18" s="9">
        <f>SUM(E18*F1)</f>
        <v>264</v>
      </c>
    </row>
    <row r="19" spans="1:6" ht="18.75" x14ac:dyDescent="0.3">
      <c r="A19" s="26" t="s">
        <v>47</v>
      </c>
      <c r="B19" s="27" t="s">
        <v>57</v>
      </c>
      <c r="C19" s="27" t="s">
        <v>20</v>
      </c>
      <c r="D19" s="28"/>
      <c r="E19" s="29">
        <v>1.53</v>
      </c>
      <c r="F19" s="9">
        <f>SUM(E19*F1)</f>
        <v>30.6</v>
      </c>
    </row>
    <row r="20" spans="1:6" ht="18.75" x14ac:dyDescent="0.3">
      <c r="A20" s="26" t="s">
        <v>36</v>
      </c>
      <c r="B20" s="27" t="s">
        <v>37</v>
      </c>
      <c r="C20" s="27" t="s">
        <v>38</v>
      </c>
      <c r="D20" s="28"/>
      <c r="E20" s="29">
        <v>5.2</v>
      </c>
      <c r="F20" s="9">
        <f>SUM(E20*F1)</f>
        <v>104</v>
      </c>
    </row>
    <row r="21" spans="1:6" ht="19.5" thickBot="1" x14ac:dyDescent="0.35">
      <c r="A21" s="30" t="s">
        <v>39</v>
      </c>
      <c r="B21" s="31" t="s">
        <v>40</v>
      </c>
      <c r="C21" s="31" t="s">
        <v>41</v>
      </c>
      <c r="D21" s="32"/>
      <c r="E21" s="33">
        <v>1.32</v>
      </c>
      <c r="F21" s="34">
        <f>SUM(E21*F1)</f>
        <v>26.400000000000002</v>
      </c>
    </row>
    <row r="22" spans="1:6" ht="18.75" x14ac:dyDescent="0.3">
      <c r="A22" s="35" t="s">
        <v>68</v>
      </c>
      <c r="B22" s="36"/>
      <c r="C22" s="36"/>
      <c r="D22" s="37"/>
      <c r="E22" s="38"/>
      <c r="F22" s="39">
        <f>SUM(E22*F1)</f>
        <v>0</v>
      </c>
    </row>
    <row r="23" spans="1:6" ht="19.5" thickBot="1" x14ac:dyDescent="0.35">
      <c r="A23" s="10" t="s">
        <v>42</v>
      </c>
      <c r="B23" s="11">
        <f>SUM(C23*F1)</f>
        <v>3400</v>
      </c>
      <c r="C23" s="11">
        <v>170</v>
      </c>
      <c r="D23" s="12">
        <v>1.6</v>
      </c>
      <c r="E23" s="12">
        <f>SUM(D23*C23)</f>
        <v>272</v>
      </c>
      <c r="F23" s="13">
        <f>SUM(E23*F1)</f>
        <v>5440</v>
      </c>
    </row>
    <row r="24" spans="1:6" ht="19.5" thickBot="1" x14ac:dyDescent="0.35">
      <c r="A24" s="51" t="s">
        <v>43</v>
      </c>
      <c r="B24" s="52"/>
      <c r="C24" s="53"/>
      <c r="D24" s="54"/>
      <c r="E24" s="55">
        <f>SUM(E3:E23)</f>
        <v>1191.92</v>
      </c>
      <c r="F24" s="55">
        <f>SUM(F3:F23)</f>
        <v>23838.399999999998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9"/>
  <sheetViews>
    <sheetView workbookViewId="0">
      <selection activeCell="H14" sqref="H14"/>
    </sheetView>
  </sheetViews>
  <sheetFormatPr defaultColWidth="11" defaultRowHeight="15.75" x14ac:dyDescent="0.25"/>
  <cols>
    <col min="1" max="1" width="17.5" bestFit="1" customWidth="1"/>
    <col min="2" max="2" width="24" bestFit="1" customWidth="1"/>
    <col min="3" max="3" width="18" bestFit="1" customWidth="1"/>
    <col min="4" max="6" width="13.875" bestFit="1" customWidth="1"/>
    <col min="7" max="7" width="15.625" bestFit="1" customWidth="1"/>
    <col min="8" max="8" width="12.875" bestFit="1" customWidth="1"/>
  </cols>
  <sheetData>
    <row r="1" spans="1:8" x14ac:dyDescent="0.25">
      <c r="A1" s="47" t="s">
        <v>59</v>
      </c>
    </row>
    <row r="2" spans="1:8" x14ac:dyDescent="0.25">
      <c r="A2" s="50"/>
      <c r="B2" s="50" t="s">
        <v>65</v>
      </c>
      <c r="C2" s="50" t="s">
        <v>66</v>
      </c>
      <c r="D2" s="50" t="s">
        <v>80</v>
      </c>
    </row>
    <row r="3" spans="1:8" x14ac:dyDescent="0.25">
      <c r="A3" s="50" t="s">
        <v>60</v>
      </c>
      <c r="B3" s="59">
        <f>'Johno McWade'!E24</f>
        <v>1154.344347826087</v>
      </c>
      <c r="C3" s="59">
        <f>'Johno McWade'!F24</f>
        <v>132732.1</v>
      </c>
      <c r="D3" s="49">
        <v>115</v>
      </c>
    </row>
    <row r="4" spans="1:8" x14ac:dyDescent="0.25">
      <c r="A4" s="50" t="s">
        <v>61</v>
      </c>
      <c r="B4" s="59">
        <f>'Nathan Douglas'!E26</f>
        <v>1225.27</v>
      </c>
      <c r="C4" s="59">
        <f>'Nathan Douglas'!F26</f>
        <v>196043.19999999998</v>
      </c>
      <c r="D4" s="49">
        <v>160</v>
      </c>
    </row>
    <row r="5" spans="1:8" x14ac:dyDescent="0.25">
      <c r="A5" s="50" t="s">
        <v>62</v>
      </c>
      <c r="B5" s="59">
        <f>'Graeme Finnaughty'!E23</f>
        <v>1397.75</v>
      </c>
      <c r="C5" s="59">
        <f>'Graeme Finnaughty'!F23</f>
        <v>286538.75</v>
      </c>
      <c r="D5" s="49">
        <v>205</v>
      </c>
    </row>
    <row r="6" spans="1:8" x14ac:dyDescent="0.25">
      <c r="A6" s="50" t="s">
        <v>63</v>
      </c>
      <c r="B6" s="59">
        <f>'Roland Benade'!E24</f>
        <v>1207.42</v>
      </c>
      <c r="C6" s="59">
        <f>'Roland Benade'!F24</f>
        <v>120742</v>
      </c>
      <c r="D6" s="49">
        <v>100</v>
      </c>
    </row>
    <row r="7" spans="1:8" x14ac:dyDescent="0.25">
      <c r="A7" s="50" t="s">
        <v>64</v>
      </c>
      <c r="B7" s="59">
        <f>'Dan Shaw'!E24</f>
        <v>1176.4000000000001</v>
      </c>
      <c r="C7" s="59">
        <f>'Dan Shaw'!F24</f>
        <v>14116.799999999997</v>
      </c>
      <c r="D7" s="49">
        <v>12</v>
      </c>
    </row>
    <row r="8" spans="1:8" x14ac:dyDescent="0.25">
      <c r="A8" s="50" t="s">
        <v>73</v>
      </c>
      <c r="B8" s="59">
        <f>James!E24</f>
        <v>1191.92</v>
      </c>
      <c r="C8" s="59">
        <f>James!F24</f>
        <v>23838.399999999998</v>
      </c>
      <c r="D8" s="49">
        <v>20</v>
      </c>
      <c r="E8" t="s">
        <v>79</v>
      </c>
    </row>
    <row r="9" spans="1:8" ht="18.75" thickBot="1" x14ac:dyDescent="0.45">
      <c r="A9" s="56" t="s">
        <v>67</v>
      </c>
      <c r="B9" s="57">
        <f>SUM(B3:B8)/6</f>
        <v>1225.5173913043479</v>
      </c>
      <c r="C9" s="57">
        <f>SUM(C3:C8)</f>
        <v>774011.25000000012</v>
      </c>
      <c r="D9" s="58">
        <f>SUM(D3:D8)</f>
        <v>612</v>
      </c>
    </row>
    <row r="12" spans="1:8" x14ac:dyDescent="0.25">
      <c r="B12" s="50"/>
      <c r="C12" s="50"/>
      <c r="D12" s="50"/>
      <c r="E12" s="50"/>
      <c r="F12" s="50"/>
      <c r="G12" s="50"/>
    </row>
    <row r="13" spans="1:8" x14ac:dyDescent="0.25">
      <c r="A13" s="68"/>
      <c r="B13" s="65"/>
      <c r="C13" s="65"/>
      <c r="D13" s="65"/>
      <c r="E13" s="65"/>
      <c r="F13" s="65"/>
      <c r="G13" s="59"/>
      <c r="H13" s="60"/>
    </row>
    <row r="14" spans="1:8" x14ac:dyDescent="0.25">
      <c r="A14" s="68"/>
      <c r="B14" s="65"/>
      <c r="C14" s="65"/>
      <c r="D14" s="65"/>
      <c r="E14" s="65"/>
      <c r="F14" s="65"/>
      <c r="G14" s="59"/>
    </row>
    <row r="15" spans="1:8" x14ac:dyDescent="0.25">
      <c r="A15" s="68"/>
      <c r="B15" s="65"/>
      <c r="C15" s="65"/>
      <c r="D15" s="65"/>
      <c r="E15" s="65"/>
      <c r="F15" s="65"/>
      <c r="G15" s="59"/>
    </row>
    <row r="16" spans="1:8" x14ac:dyDescent="0.25">
      <c r="A16" s="68"/>
      <c r="B16" s="65"/>
      <c r="C16" s="65"/>
      <c r="D16" s="65"/>
      <c r="E16" s="65"/>
      <c r="F16" s="65"/>
      <c r="G16" s="59"/>
    </row>
    <row r="17" spans="1:7" x14ac:dyDescent="0.25">
      <c r="A17" s="68"/>
      <c r="B17" s="65"/>
      <c r="C17" s="65"/>
      <c r="D17" s="65"/>
      <c r="E17" s="65"/>
      <c r="F17" s="65"/>
      <c r="G17" s="59"/>
    </row>
    <row r="18" spans="1:7" x14ac:dyDescent="0.25">
      <c r="A18" s="68"/>
      <c r="B18" s="65"/>
      <c r="C18" s="65"/>
      <c r="D18" s="65"/>
      <c r="E18" s="65"/>
      <c r="F18" s="65"/>
      <c r="G18" s="59"/>
    </row>
    <row r="19" spans="1:7" x14ac:dyDescent="0.25">
      <c r="A19" s="69"/>
      <c r="B19" s="65"/>
      <c r="C19" s="65"/>
      <c r="D19" s="65"/>
      <c r="E19" s="65"/>
      <c r="F19" s="65"/>
      <c r="G19" s="49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2"/>
  <sheetViews>
    <sheetView tabSelected="1" workbookViewId="0">
      <selection activeCell="H1" sqref="H1"/>
    </sheetView>
  </sheetViews>
  <sheetFormatPr defaultColWidth="11" defaultRowHeight="15.75" x14ac:dyDescent="0.25"/>
  <cols>
    <col min="1" max="1" width="17.5" bestFit="1" customWidth="1"/>
    <col min="2" max="2" width="17.5" customWidth="1"/>
    <col min="3" max="3" width="14.875" bestFit="1" customWidth="1"/>
    <col min="4" max="4" width="13.625" bestFit="1" customWidth="1"/>
    <col min="5" max="5" width="14.5" bestFit="1" customWidth="1"/>
    <col min="6" max="6" width="16.875" bestFit="1" customWidth="1"/>
    <col min="7" max="7" width="13.875" bestFit="1" customWidth="1"/>
    <col min="8" max="8" width="15.625" bestFit="1" customWidth="1"/>
    <col min="9" max="9" width="14.5" bestFit="1" customWidth="1"/>
  </cols>
  <sheetData>
    <row r="1" spans="1:9" x14ac:dyDescent="0.25">
      <c r="A1" s="70"/>
      <c r="B1" s="79" t="s">
        <v>111</v>
      </c>
      <c r="C1" s="71" t="s">
        <v>9</v>
      </c>
      <c r="D1" s="72" t="s">
        <v>106</v>
      </c>
      <c r="E1" s="72" t="s">
        <v>42</v>
      </c>
      <c r="F1" s="72" t="s">
        <v>107</v>
      </c>
      <c r="G1" s="72" t="s">
        <v>108</v>
      </c>
      <c r="H1" s="72" t="s">
        <v>110</v>
      </c>
      <c r="I1" s="50" t="s">
        <v>76</v>
      </c>
    </row>
    <row r="2" spans="1:9" x14ac:dyDescent="0.25">
      <c r="A2" s="73" t="s">
        <v>60</v>
      </c>
      <c r="B2" s="76">
        <v>115</v>
      </c>
      <c r="C2" s="74">
        <v>81236</v>
      </c>
      <c r="D2" s="75">
        <v>4859</v>
      </c>
      <c r="E2" s="75">
        <f>SUM(15200+6000+9240)</f>
        <v>30440</v>
      </c>
      <c r="F2" s="75">
        <v>13455</v>
      </c>
      <c r="G2" s="75"/>
      <c r="H2" s="75">
        <f>SUM(C2:G2)</f>
        <v>129990</v>
      </c>
      <c r="I2" s="49"/>
    </row>
    <row r="3" spans="1:9" x14ac:dyDescent="0.25">
      <c r="A3" s="76" t="s">
        <v>61</v>
      </c>
      <c r="B3" s="76">
        <v>160</v>
      </c>
      <c r="C3" s="74">
        <v>132960</v>
      </c>
      <c r="D3" s="75">
        <v>11631</v>
      </c>
      <c r="E3" s="75">
        <f>SUM(28880+19500)</f>
        <v>48380</v>
      </c>
      <c r="F3" s="75"/>
      <c r="G3" s="75"/>
      <c r="H3" s="75">
        <f t="shared" ref="H3:H7" si="0">SUM(C3:G3)</f>
        <v>192971</v>
      </c>
      <c r="I3" s="49"/>
    </row>
    <row r="4" spans="1:9" x14ac:dyDescent="0.25">
      <c r="A4" s="76" t="s">
        <v>62</v>
      </c>
      <c r="B4" s="76">
        <v>205</v>
      </c>
      <c r="C4" s="74">
        <v>141320</v>
      </c>
      <c r="D4" s="75"/>
      <c r="E4" s="75">
        <f>SUM(15100+23100)</f>
        <v>38200</v>
      </c>
      <c r="F4" s="75">
        <v>25830</v>
      </c>
      <c r="G4" s="75">
        <v>59994</v>
      </c>
      <c r="H4" s="75">
        <f t="shared" si="0"/>
        <v>265344</v>
      </c>
      <c r="I4" s="49"/>
    </row>
    <row r="5" spans="1:9" x14ac:dyDescent="0.25">
      <c r="A5" s="76" t="s">
        <v>63</v>
      </c>
      <c r="B5" s="76">
        <v>100</v>
      </c>
      <c r="C5" s="74">
        <v>77380</v>
      </c>
      <c r="D5" s="75">
        <v>5982</v>
      </c>
      <c r="E5" s="75">
        <f>SUM(13680+9000+7700)</f>
        <v>30380</v>
      </c>
      <c r="F5" s="75">
        <v>5715</v>
      </c>
      <c r="G5" s="75"/>
      <c r="H5" s="75">
        <f t="shared" si="0"/>
        <v>119457</v>
      </c>
      <c r="I5" s="49"/>
    </row>
    <row r="6" spans="1:9" x14ac:dyDescent="0.25">
      <c r="A6" s="76" t="s">
        <v>64</v>
      </c>
      <c r="B6" s="76">
        <v>12</v>
      </c>
      <c r="C6" s="74">
        <v>10598</v>
      </c>
      <c r="D6" s="75">
        <v>1127</v>
      </c>
      <c r="E6" s="75">
        <v>1338</v>
      </c>
      <c r="F6" s="75"/>
      <c r="G6" s="75"/>
      <c r="H6" s="75">
        <f t="shared" si="0"/>
        <v>13063</v>
      </c>
      <c r="I6" s="49"/>
    </row>
    <row r="7" spans="1:9" x14ac:dyDescent="0.25">
      <c r="A7" s="76" t="s">
        <v>109</v>
      </c>
      <c r="B7" s="76">
        <v>80</v>
      </c>
      <c r="C7" s="74">
        <v>7108</v>
      </c>
      <c r="D7" s="75">
        <v>1771.3</v>
      </c>
      <c r="E7" s="75">
        <v>15100</v>
      </c>
      <c r="F7" s="75"/>
      <c r="G7" s="75"/>
      <c r="H7" s="75">
        <f t="shared" si="0"/>
        <v>23979.3</v>
      </c>
      <c r="I7" s="49"/>
    </row>
    <row r="8" spans="1:9" x14ac:dyDescent="0.25">
      <c r="A8" s="77"/>
      <c r="B8" s="77"/>
      <c r="C8" s="74"/>
      <c r="D8" s="75"/>
      <c r="E8" s="75"/>
      <c r="F8" s="75"/>
      <c r="G8" s="75"/>
      <c r="H8" s="78"/>
      <c r="I8" s="49"/>
    </row>
    <row r="9" spans="1:9" x14ac:dyDescent="0.25">
      <c r="A9" s="50" t="s">
        <v>112</v>
      </c>
      <c r="B9" s="50">
        <f>SUM(B2:B7)</f>
        <v>672</v>
      </c>
      <c r="C9" s="62">
        <f>SUM(C2:C7)</f>
        <v>450602</v>
      </c>
      <c r="D9" s="62">
        <f t="shared" ref="D9:G9" si="1">SUM(D2:D7)</f>
        <v>25370.3</v>
      </c>
      <c r="E9" s="62">
        <f t="shared" si="1"/>
        <v>163838</v>
      </c>
      <c r="F9" s="62">
        <f t="shared" si="1"/>
        <v>45000</v>
      </c>
      <c r="G9" s="62">
        <f t="shared" si="1"/>
        <v>59994</v>
      </c>
      <c r="H9" s="50"/>
      <c r="I9" s="62">
        <f>SUM(C9:G9)</f>
        <v>744804.3</v>
      </c>
    </row>
    <row r="12" spans="1:9" x14ac:dyDescent="0.25">
      <c r="B12" s="80" t="s">
        <v>113</v>
      </c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8"/>
  <sheetViews>
    <sheetView topLeftCell="A26" workbookViewId="0">
      <selection activeCell="P17" sqref="P17"/>
    </sheetView>
  </sheetViews>
  <sheetFormatPr defaultColWidth="11" defaultRowHeight="15.75" x14ac:dyDescent="0.25"/>
  <cols>
    <col min="1" max="1" width="13.875" bestFit="1" customWidth="1"/>
    <col min="2" max="2" width="19.875" bestFit="1" customWidth="1"/>
    <col min="5" max="5" width="15.125" customWidth="1"/>
    <col min="6" max="6" width="17.25" customWidth="1"/>
    <col min="10" max="10" width="17.375" bestFit="1" customWidth="1"/>
    <col min="13" max="13" width="11" bestFit="1" customWidth="1"/>
    <col min="14" max="14" width="12.875" bestFit="1" customWidth="1"/>
  </cols>
  <sheetData>
    <row r="1" spans="1:14" ht="16.5" thickBot="1" x14ac:dyDescent="0.3">
      <c r="A1" t="s">
        <v>85</v>
      </c>
      <c r="B1" t="s">
        <v>86</v>
      </c>
      <c r="F1" t="s">
        <v>83</v>
      </c>
      <c r="I1" s="49" t="s">
        <v>64</v>
      </c>
      <c r="J1" s="49"/>
      <c r="K1" s="49"/>
      <c r="L1" s="49"/>
      <c r="M1" s="49"/>
      <c r="N1" s="49" t="s">
        <v>84</v>
      </c>
    </row>
    <row r="2" spans="1:14" ht="18.75" x14ac:dyDescent="0.3">
      <c r="A2" s="23" t="s">
        <v>14</v>
      </c>
      <c r="B2" s="24"/>
      <c r="C2" s="24"/>
      <c r="D2" s="25"/>
      <c r="E2" s="25"/>
      <c r="F2" s="15"/>
      <c r="I2" s="49" t="s">
        <v>14</v>
      </c>
      <c r="J2" s="49"/>
      <c r="K2" s="49"/>
      <c r="L2" s="49"/>
      <c r="M2" s="49"/>
      <c r="N2" s="49"/>
    </row>
    <row r="3" spans="1:14" ht="18.75" x14ac:dyDescent="0.3">
      <c r="A3" s="27" t="s">
        <v>15</v>
      </c>
      <c r="B3" s="27" t="s">
        <v>16</v>
      </c>
      <c r="C3" s="27" t="s">
        <v>17</v>
      </c>
      <c r="D3" s="28"/>
      <c r="E3" s="8">
        <v>28</v>
      </c>
      <c r="F3" s="8">
        <v>3220</v>
      </c>
      <c r="I3" s="49" t="s">
        <v>15</v>
      </c>
      <c r="J3" s="49" t="s">
        <v>16</v>
      </c>
      <c r="K3" s="49" t="s">
        <v>17</v>
      </c>
      <c r="L3" s="49"/>
      <c r="M3" s="65">
        <v>28</v>
      </c>
      <c r="N3" s="65">
        <v>336</v>
      </c>
    </row>
    <row r="4" spans="1:14" ht="18.75" x14ac:dyDescent="0.3">
      <c r="A4" s="27" t="s">
        <v>18</v>
      </c>
      <c r="B4" s="27" t="s">
        <v>19</v>
      </c>
      <c r="C4" s="27" t="s">
        <v>20</v>
      </c>
      <c r="D4" s="28"/>
      <c r="E4" s="29">
        <v>6.04</v>
      </c>
      <c r="F4" s="8">
        <v>694.6</v>
      </c>
      <c r="I4" s="49" t="s">
        <v>18</v>
      </c>
      <c r="J4" s="49" t="s">
        <v>19</v>
      </c>
      <c r="K4" s="49" t="s">
        <v>20</v>
      </c>
      <c r="L4" s="49"/>
      <c r="M4" s="65">
        <v>6.04</v>
      </c>
      <c r="N4" s="65">
        <v>72.48</v>
      </c>
    </row>
    <row r="5" spans="1:14" ht="18.75" x14ac:dyDescent="0.3">
      <c r="A5" s="27" t="s">
        <v>21</v>
      </c>
      <c r="B5" s="27" t="s">
        <v>22</v>
      </c>
      <c r="C5" s="27" t="s">
        <v>23</v>
      </c>
      <c r="D5" s="28"/>
      <c r="E5" s="29"/>
      <c r="F5" s="8">
        <v>0</v>
      </c>
      <c r="I5" s="49" t="s">
        <v>21</v>
      </c>
      <c r="J5" s="49" t="s">
        <v>22</v>
      </c>
      <c r="K5" s="49" t="s">
        <v>23</v>
      </c>
      <c r="L5" s="49"/>
      <c r="M5" s="65"/>
      <c r="N5" s="65">
        <v>0</v>
      </c>
    </row>
    <row r="6" spans="1:14" ht="18.75" x14ac:dyDescent="0.3">
      <c r="A6" s="27" t="s">
        <v>24</v>
      </c>
      <c r="B6" s="27" t="s">
        <v>25</v>
      </c>
      <c r="C6" s="27" t="s">
        <v>26</v>
      </c>
      <c r="D6" s="28"/>
      <c r="E6" s="29"/>
      <c r="F6" s="8">
        <v>0</v>
      </c>
      <c r="I6" s="49" t="s">
        <v>24</v>
      </c>
      <c r="J6" s="49" t="s">
        <v>25</v>
      </c>
      <c r="K6" s="49" t="s">
        <v>26</v>
      </c>
      <c r="L6" s="49"/>
      <c r="M6" s="65">
        <v>9.9</v>
      </c>
      <c r="N6" s="65">
        <v>118.80000000000001</v>
      </c>
    </row>
    <row r="7" spans="1:14" ht="18.75" x14ac:dyDescent="0.3">
      <c r="A7" s="27" t="s">
        <v>27</v>
      </c>
      <c r="B7" s="27" t="s">
        <v>28</v>
      </c>
      <c r="C7" s="27" t="s">
        <v>29</v>
      </c>
      <c r="D7" s="28"/>
      <c r="E7" s="29">
        <v>3.2</v>
      </c>
      <c r="F7" s="8">
        <v>368</v>
      </c>
      <c r="I7" s="49" t="s">
        <v>27</v>
      </c>
      <c r="J7" s="49" t="s">
        <v>28</v>
      </c>
      <c r="K7" s="49" t="s">
        <v>29</v>
      </c>
      <c r="L7" s="49"/>
      <c r="M7" s="65">
        <v>3.2</v>
      </c>
      <c r="N7" s="65">
        <v>38.400000000000006</v>
      </c>
    </row>
    <row r="8" spans="1:14" ht="18.75" x14ac:dyDescent="0.3">
      <c r="A8" s="27" t="s">
        <v>30</v>
      </c>
      <c r="B8" s="27" t="s">
        <v>31</v>
      </c>
      <c r="C8" s="27" t="s">
        <v>32</v>
      </c>
      <c r="D8" s="28"/>
      <c r="E8" s="29">
        <v>14.5</v>
      </c>
      <c r="F8" s="8">
        <v>1667.5</v>
      </c>
      <c r="I8" s="49" t="s">
        <v>30</v>
      </c>
      <c r="J8" s="49" t="s">
        <v>31</v>
      </c>
      <c r="K8" s="49" t="s">
        <v>32</v>
      </c>
      <c r="L8" s="49"/>
      <c r="M8" s="65">
        <v>14.5</v>
      </c>
      <c r="N8" s="65">
        <v>174</v>
      </c>
    </row>
    <row r="9" spans="1:14" ht="18.75" x14ac:dyDescent="0.3">
      <c r="A9" s="27" t="s">
        <v>33</v>
      </c>
      <c r="B9" s="27" t="s">
        <v>34</v>
      </c>
      <c r="C9" s="27" t="s">
        <v>35</v>
      </c>
      <c r="D9" s="28"/>
      <c r="E9" s="29"/>
      <c r="F9" s="8">
        <v>0</v>
      </c>
      <c r="I9" s="49" t="s">
        <v>33</v>
      </c>
      <c r="J9" s="49" t="s">
        <v>34</v>
      </c>
      <c r="K9" s="49" t="s">
        <v>35</v>
      </c>
      <c r="L9" s="49"/>
      <c r="M9" s="65"/>
      <c r="N9" s="65">
        <v>0</v>
      </c>
    </row>
    <row r="10" spans="1:14" ht="18.75" x14ac:dyDescent="0.3">
      <c r="A10" s="27" t="s">
        <v>69</v>
      </c>
      <c r="B10" s="27" t="s">
        <v>34</v>
      </c>
      <c r="C10" s="27">
        <v>0.5</v>
      </c>
      <c r="D10" s="28"/>
      <c r="E10" s="29"/>
      <c r="F10" s="8">
        <v>0</v>
      </c>
      <c r="I10" s="49" t="s">
        <v>47</v>
      </c>
      <c r="J10" s="49" t="s">
        <v>57</v>
      </c>
      <c r="K10" s="49" t="s">
        <v>20</v>
      </c>
      <c r="L10" s="49"/>
      <c r="M10" s="65">
        <v>1.53</v>
      </c>
      <c r="N10" s="65">
        <v>18.36</v>
      </c>
    </row>
    <row r="11" spans="1:14" ht="18.75" x14ac:dyDescent="0.3">
      <c r="A11" s="27" t="s">
        <v>36</v>
      </c>
      <c r="B11" s="27" t="s">
        <v>37</v>
      </c>
      <c r="C11" s="27" t="s">
        <v>38</v>
      </c>
      <c r="D11" s="28"/>
      <c r="E11" s="29">
        <v>5.2</v>
      </c>
      <c r="F11" s="8">
        <v>598</v>
      </c>
      <c r="I11" s="49" t="s">
        <v>36</v>
      </c>
      <c r="J11" s="49" t="s">
        <v>37</v>
      </c>
      <c r="K11" s="49" t="s">
        <v>38</v>
      </c>
      <c r="L11" s="49"/>
      <c r="M11" s="65">
        <v>5.2</v>
      </c>
      <c r="N11" s="65">
        <v>62.400000000000006</v>
      </c>
    </row>
    <row r="12" spans="1:14" ht="18.75" x14ac:dyDescent="0.3">
      <c r="A12" s="27" t="s">
        <v>39</v>
      </c>
      <c r="B12" s="27" t="s">
        <v>40</v>
      </c>
      <c r="C12" s="27" t="s">
        <v>41</v>
      </c>
      <c r="D12" s="28"/>
      <c r="E12" s="29"/>
      <c r="F12" s="8">
        <v>0</v>
      </c>
      <c r="I12" s="49" t="s">
        <v>39</v>
      </c>
      <c r="J12" s="49" t="s">
        <v>40</v>
      </c>
      <c r="K12" s="49" t="s">
        <v>41</v>
      </c>
      <c r="L12" s="49"/>
      <c r="M12" s="65"/>
      <c r="N12" s="65">
        <v>0</v>
      </c>
    </row>
    <row r="13" spans="1:14" x14ac:dyDescent="0.25">
      <c r="A13" s="49"/>
      <c r="B13" s="49"/>
      <c r="C13" s="49"/>
      <c r="D13" s="49"/>
      <c r="E13" s="49"/>
      <c r="F13" s="49"/>
      <c r="I13" s="49"/>
      <c r="J13" s="49"/>
      <c r="K13" s="49"/>
      <c r="L13" s="49"/>
      <c r="M13" s="49"/>
      <c r="N13" s="49"/>
    </row>
    <row r="14" spans="1:14" ht="18.75" x14ac:dyDescent="0.3">
      <c r="A14" s="61" t="s">
        <v>76</v>
      </c>
      <c r="B14" s="50"/>
      <c r="C14" s="50"/>
      <c r="D14" s="50"/>
      <c r="E14" s="50"/>
      <c r="F14" s="62">
        <f>SUM(F3:F12)</f>
        <v>6548.1</v>
      </c>
      <c r="I14" s="49" t="s">
        <v>76</v>
      </c>
      <c r="J14" s="49"/>
      <c r="K14" s="49"/>
      <c r="L14" s="49"/>
      <c r="M14" s="49"/>
      <c r="N14" s="59">
        <f>SUM(N3:N12)</f>
        <v>820.43999999999994</v>
      </c>
    </row>
    <row r="15" spans="1:14" x14ac:dyDescent="0.25">
      <c r="A15" s="49"/>
      <c r="B15" s="49"/>
      <c r="C15" s="49"/>
      <c r="D15" s="49"/>
      <c r="E15" s="49"/>
      <c r="F15" s="49"/>
    </row>
    <row r="17" spans="1:14" ht="16.5" thickBot="1" x14ac:dyDescent="0.3">
      <c r="A17" t="s">
        <v>61</v>
      </c>
      <c r="B17" t="s">
        <v>87</v>
      </c>
      <c r="F17" t="s">
        <v>77</v>
      </c>
      <c r="I17" s="49" t="s">
        <v>89</v>
      </c>
      <c r="J17" s="49"/>
      <c r="K17" s="49"/>
      <c r="L17" s="49"/>
      <c r="M17" s="49"/>
      <c r="N17" s="49" t="s">
        <v>78</v>
      </c>
    </row>
    <row r="18" spans="1:14" ht="18.75" x14ac:dyDescent="0.3">
      <c r="A18" s="23" t="s">
        <v>14</v>
      </c>
      <c r="B18" s="24"/>
      <c r="C18" s="24"/>
      <c r="D18" s="25"/>
      <c r="E18" s="25"/>
      <c r="F18" s="15"/>
      <c r="I18" s="49" t="s">
        <v>14</v>
      </c>
      <c r="J18" s="49"/>
      <c r="K18" s="49"/>
      <c r="L18" s="49"/>
      <c r="M18" s="49"/>
      <c r="N18" s="49"/>
    </row>
    <row r="19" spans="1:14" ht="18.75" x14ac:dyDescent="0.3">
      <c r="A19" s="26" t="s">
        <v>15</v>
      </c>
      <c r="B19" s="27" t="s">
        <v>16</v>
      </c>
      <c r="C19" s="27" t="s">
        <v>17</v>
      </c>
      <c r="D19" s="28"/>
      <c r="E19" s="8">
        <v>28</v>
      </c>
      <c r="F19" s="9">
        <v>4480</v>
      </c>
      <c r="I19" s="49" t="s">
        <v>15</v>
      </c>
      <c r="J19" s="49" t="s">
        <v>16</v>
      </c>
      <c r="K19" s="49" t="s">
        <v>17</v>
      </c>
      <c r="L19" s="49"/>
      <c r="M19" s="65">
        <v>28</v>
      </c>
      <c r="N19" s="65">
        <v>560</v>
      </c>
    </row>
    <row r="20" spans="1:14" ht="18.75" x14ac:dyDescent="0.3">
      <c r="A20" s="26" t="s">
        <v>18</v>
      </c>
      <c r="B20" s="27" t="s">
        <v>19</v>
      </c>
      <c r="C20" s="27" t="s">
        <v>20</v>
      </c>
      <c r="D20" s="28"/>
      <c r="E20" s="29">
        <v>6.04</v>
      </c>
      <c r="F20" s="9">
        <v>966.4</v>
      </c>
      <c r="I20" s="49" t="s">
        <v>18</v>
      </c>
      <c r="J20" s="49" t="s">
        <v>19</v>
      </c>
      <c r="K20" s="49" t="s">
        <v>20</v>
      </c>
      <c r="L20" s="49"/>
      <c r="M20" s="65">
        <v>6.04</v>
      </c>
      <c r="N20" s="65">
        <v>120.8</v>
      </c>
    </row>
    <row r="21" spans="1:14" ht="18.75" x14ac:dyDescent="0.3">
      <c r="A21" s="26" t="s">
        <v>21</v>
      </c>
      <c r="B21" s="27" t="s">
        <v>22</v>
      </c>
      <c r="C21" s="27" t="s">
        <v>23</v>
      </c>
      <c r="D21" s="28"/>
      <c r="E21" s="29"/>
      <c r="F21" s="9">
        <v>0</v>
      </c>
      <c r="I21" s="49" t="s">
        <v>21</v>
      </c>
      <c r="J21" s="49" t="s">
        <v>22</v>
      </c>
      <c r="K21" s="49" t="s">
        <v>23</v>
      </c>
      <c r="L21" s="49"/>
      <c r="M21" s="65"/>
      <c r="N21" s="65">
        <v>0</v>
      </c>
    </row>
    <row r="22" spans="1:14" ht="18.75" x14ac:dyDescent="0.3">
      <c r="A22" s="26" t="s">
        <v>24</v>
      </c>
      <c r="B22" s="27" t="s">
        <v>25</v>
      </c>
      <c r="C22" s="27" t="s">
        <v>26</v>
      </c>
      <c r="D22" s="28"/>
      <c r="E22" s="29"/>
      <c r="F22" s="9">
        <v>0</v>
      </c>
      <c r="I22" s="49" t="s">
        <v>24</v>
      </c>
      <c r="J22" s="49" t="s">
        <v>25</v>
      </c>
      <c r="K22" s="49" t="s">
        <v>26</v>
      </c>
      <c r="L22" s="49"/>
      <c r="M22" s="65"/>
      <c r="N22" s="65">
        <v>0</v>
      </c>
    </row>
    <row r="23" spans="1:14" ht="18.75" x14ac:dyDescent="0.3">
      <c r="A23" s="27" t="s">
        <v>27</v>
      </c>
      <c r="B23" s="27" t="s">
        <v>28</v>
      </c>
      <c r="C23" s="27" t="s">
        <v>29</v>
      </c>
      <c r="D23" s="28"/>
      <c r="E23" s="29">
        <v>3.2</v>
      </c>
      <c r="F23" s="8">
        <v>512</v>
      </c>
      <c r="I23" s="49" t="s">
        <v>27</v>
      </c>
      <c r="J23" s="49" t="s">
        <v>28</v>
      </c>
      <c r="K23" s="49" t="s">
        <v>29</v>
      </c>
      <c r="L23" s="49"/>
      <c r="M23" s="65">
        <v>3.2</v>
      </c>
      <c r="N23" s="65">
        <v>64</v>
      </c>
    </row>
    <row r="24" spans="1:14" ht="18.75" x14ac:dyDescent="0.3">
      <c r="A24" s="27" t="s">
        <v>30</v>
      </c>
      <c r="B24" s="27" t="s">
        <v>31</v>
      </c>
      <c r="C24" s="27" t="s">
        <v>32</v>
      </c>
      <c r="D24" s="28"/>
      <c r="E24" s="29">
        <v>14.5</v>
      </c>
      <c r="F24" s="8">
        <v>2320</v>
      </c>
      <c r="I24" s="49" t="s">
        <v>30</v>
      </c>
      <c r="J24" s="49" t="s">
        <v>31</v>
      </c>
      <c r="K24" s="49" t="s">
        <v>32</v>
      </c>
      <c r="L24" s="49"/>
      <c r="M24" s="65">
        <v>14.5</v>
      </c>
      <c r="N24" s="65">
        <v>290</v>
      </c>
    </row>
    <row r="25" spans="1:14" ht="18.75" x14ac:dyDescent="0.3">
      <c r="A25" s="27" t="s">
        <v>33</v>
      </c>
      <c r="B25" s="27" t="s">
        <v>34</v>
      </c>
      <c r="C25" s="27" t="s">
        <v>35</v>
      </c>
      <c r="D25" s="28"/>
      <c r="E25" s="29">
        <v>13.17</v>
      </c>
      <c r="F25" s="8">
        <v>2107.1999999999998</v>
      </c>
      <c r="I25" s="49" t="s">
        <v>33</v>
      </c>
      <c r="J25" s="49" t="s">
        <v>34</v>
      </c>
      <c r="K25" s="49" t="s">
        <v>35</v>
      </c>
      <c r="L25" s="49"/>
      <c r="M25" s="65">
        <v>13.2</v>
      </c>
      <c r="N25" s="65">
        <v>264</v>
      </c>
    </row>
    <row r="26" spans="1:14" ht="18.75" x14ac:dyDescent="0.3">
      <c r="A26" s="27" t="s">
        <v>69</v>
      </c>
      <c r="B26" s="27" t="s">
        <v>34</v>
      </c>
      <c r="C26" s="27">
        <v>0.5</v>
      </c>
      <c r="D26" s="28"/>
      <c r="E26" s="29"/>
      <c r="F26" s="8">
        <v>0</v>
      </c>
      <c r="I26" s="49" t="s">
        <v>47</v>
      </c>
      <c r="J26" s="49" t="s">
        <v>57</v>
      </c>
      <c r="K26" s="49" t="s">
        <v>20</v>
      </c>
      <c r="L26" s="49"/>
      <c r="M26" s="65">
        <v>1.53</v>
      </c>
      <c r="N26" s="65">
        <v>30.6</v>
      </c>
    </row>
    <row r="27" spans="1:14" ht="18.75" x14ac:dyDescent="0.3">
      <c r="A27" s="27" t="s">
        <v>47</v>
      </c>
      <c r="B27" s="27" t="s">
        <v>57</v>
      </c>
      <c r="C27" s="27" t="s">
        <v>20</v>
      </c>
      <c r="D27" s="28"/>
      <c r="E27" s="29">
        <v>1.53</v>
      </c>
      <c r="F27" s="8">
        <v>244.8</v>
      </c>
      <c r="I27" s="49" t="s">
        <v>36</v>
      </c>
      <c r="J27" s="49" t="s">
        <v>37</v>
      </c>
      <c r="K27" s="49" t="s">
        <v>38</v>
      </c>
      <c r="L27" s="49"/>
      <c r="M27" s="65">
        <v>5.2</v>
      </c>
      <c r="N27" s="65">
        <v>104</v>
      </c>
    </row>
    <row r="28" spans="1:14" ht="18.75" x14ac:dyDescent="0.3">
      <c r="A28" s="27" t="s">
        <v>36</v>
      </c>
      <c r="B28" s="27" t="s">
        <v>37</v>
      </c>
      <c r="C28" s="27" t="s">
        <v>38</v>
      </c>
      <c r="D28" s="28"/>
      <c r="E28" s="29">
        <v>5.2</v>
      </c>
      <c r="F28" s="8">
        <v>832</v>
      </c>
      <c r="I28" s="49" t="s">
        <v>39</v>
      </c>
      <c r="J28" s="49" t="s">
        <v>40</v>
      </c>
      <c r="K28" s="49" t="s">
        <v>41</v>
      </c>
      <c r="L28" s="49"/>
      <c r="M28" s="65">
        <v>1.32</v>
      </c>
      <c r="N28" s="65">
        <v>26.400000000000002</v>
      </c>
    </row>
    <row r="29" spans="1:14" ht="18.75" x14ac:dyDescent="0.3">
      <c r="A29" s="27" t="s">
        <v>39</v>
      </c>
      <c r="B29" s="27" t="s">
        <v>40</v>
      </c>
      <c r="C29" s="27" t="s">
        <v>41</v>
      </c>
      <c r="D29" s="28"/>
      <c r="E29" s="29"/>
      <c r="F29" s="8">
        <v>0</v>
      </c>
      <c r="I29" s="49"/>
      <c r="J29" s="49"/>
      <c r="K29" s="49"/>
      <c r="L29" s="49"/>
      <c r="M29" s="49"/>
      <c r="N29" s="49"/>
    </row>
    <row r="30" spans="1:14" x14ac:dyDescent="0.25">
      <c r="A30" s="49"/>
      <c r="B30" s="49"/>
      <c r="C30" s="49"/>
      <c r="D30" s="49"/>
      <c r="E30" s="49"/>
      <c r="F30" s="49"/>
      <c r="I30" s="49" t="s">
        <v>90</v>
      </c>
      <c r="J30" s="49"/>
      <c r="K30" s="49"/>
      <c r="L30" s="49"/>
      <c r="M30" s="49"/>
      <c r="N30" s="59">
        <f>SUM(N19:N28)</f>
        <v>1459.8</v>
      </c>
    </row>
    <row r="31" spans="1:14" ht="18.75" x14ac:dyDescent="0.3">
      <c r="A31" s="61" t="s">
        <v>76</v>
      </c>
      <c r="B31" s="50"/>
      <c r="C31" s="50"/>
      <c r="D31" s="50"/>
      <c r="E31" s="50"/>
      <c r="F31" s="62">
        <f>SUM(F19:F29)</f>
        <v>11462.399999999998</v>
      </c>
    </row>
    <row r="34" spans="1:6" x14ac:dyDescent="0.25">
      <c r="A34" t="s">
        <v>63</v>
      </c>
      <c r="B34" t="s">
        <v>88</v>
      </c>
    </row>
    <row r="35" spans="1:6" ht="18.75" x14ac:dyDescent="0.3">
      <c r="A35" s="7" t="s">
        <v>14</v>
      </c>
      <c r="B35" s="7"/>
      <c r="C35" s="7"/>
      <c r="D35" s="7"/>
      <c r="E35" s="7"/>
      <c r="F35" s="7" t="s">
        <v>82</v>
      </c>
    </row>
    <row r="36" spans="1:6" ht="18.75" x14ac:dyDescent="0.3">
      <c r="A36" s="7" t="s">
        <v>15</v>
      </c>
      <c r="B36" s="7" t="s">
        <v>16</v>
      </c>
      <c r="C36" s="7" t="s">
        <v>17</v>
      </c>
      <c r="D36" s="7"/>
      <c r="E36" s="63">
        <v>28</v>
      </c>
      <c r="F36" s="63">
        <v>2800</v>
      </c>
    </row>
    <row r="37" spans="1:6" ht="18.75" x14ac:dyDescent="0.3">
      <c r="A37" s="7" t="s">
        <v>18</v>
      </c>
      <c r="B37" s="7" t="s">
        <v>19</v>
      </c>
      <c r="C37" s="7" t="s">
        <v>20</v>
      </c>
      <c r="D37" s="7"/>
      <c r="E37" s="63">
        <v>6.04</v>
      </c>
      <c r="F37" s="63">
        <v>604</v>
      </c>
    </row>
    <row r="38" spans="1:6" ht="18.75" x14ac:dyDescent="0.3">
      <c r="A38" s="7" t="s">
        <v>21</v>
      </c>
      <c r="B38" s="7" t="s">
        <v>22</v>
      </c>
      <c r="C38" s="7" t="s">
        <v>23</v>
      </c>
      <c r="D38" s="7"/>
      <c r="E38" s="63"/>
      <c r="F38" s="63">
        <v>0</v>
      </c>
    </row>
    <row r="39" spans="1:6" ht="18.75" x14ac:dyDescent="0.3">
      <c r="A39" s="7" t="s">
        <v>24</v>
      </c>
      <c r="B39" s="7" t="s">
        <v>25</v>
      </c>
      <c r="C39" s="7" t="s">
        <v>26</v>
      </c>
      <c r="D39" s="7"/>
      <c r="E39" s="63"/>
      <c r="F39" s="63">
        <v>0</v>
      </c>
    </row>
    <row r="40" spans="1:6" ht="18.75" x14ac:dyDescent="0.3">
      <c r="A40" s="7" t="s">
        <v>27</v>
      </c>
      <c r="B40" s="7" t="s">
        <v>28</v>
      </c>
      <c r="C40" s="7" t="s">
        <v>29</v>
      </c>
      <c r="D40" s="7"/>
      <c r="E40" s="63">
        <v>3.2</v>
      </c>
      <c r="F40" s="63">
        <v>320</v>
      </c>
    </row>
    <row r="41" spans="1:6" ht="18.75" x14ac:dyDescent="0.3">
      <c r="A41" s="7" t="s">
        <v>30</v>
      </c>
      <c r="B41" s="7" t="s">
        <v>31</v>
      </c>
      <c r="C41" s="7" t="s">
        <v>32</v>
      </c>
      <c r="D41" s="7"/>
      <c r="E41" s="63">
        <v>14.5</v>
      </c>
      <c r="F41" s="63">
        <v>1450</v>
      </c>
    </row>
    <row r="42" spans="1:6" ht="18.75" x14ac:dyDescent="0.3">
      <c r="A42" s="7" t="s">
        <v>33</v>
      </c>
      <c r="B42" s="7" t="s">
        <v>34</v>
      </c>
      <c r="C42" s="7" t="s">
        <v>35</v>
      </c>
      <c r="D42" s="7"/>
      <c r="E42" s="63">
        <v>13.2</v>
      </c>
      <c r="F42" s="63">
        <v>660</v>
      </c>
    </row>
    <row r="43" spans="1:6" ht="18.75" x14ac:dyDescent="0.3">
      <c r="A43" s="7" t="s">
        <v>47</v>
      </c>
      <c r="B43" s="7" t="s">
        <v>57</v>
      </c>
      <c r="C43" s="7" t="s">
        <v>20</v>
      </c>
      <c r="D43" s="7"/>
      <c r="E43" s="63">
        <v>1.53</v>
      </c>
      <c r="F43" s="63">
        <v>153</v>
      </c>
    </row>
    <row r="44" spans="1:6" ht="18.75" x14ac:dyDescent="0.3">
      <c r="A44" s="7" t="s">
        <v>36</v>
      </c>
      <c r="B44" s="7" t="s">
        <v>37</v>
      </c>
      <c r="C44" s="7" t="s">
        <v>38</v>
      </c>
      <c r="D44" s="7"/>
      <c r="E44" s="63">
        <v>5.2</v>
      </c>
      <c r="F44" s="63">
        <v>520</v>
      </c>
    </row>
    <row r="45" spans="1:6" ht="18.75" x14ac:dyDescent="0.3">
      <c r="A45" s="7" t="s">
        <v>39</v>
      </c>
      <c r="B45" s="7" t="s">
        <v>40</v>
      </c>
      <c r="C45" s="7" t="s">
        <v>41</v>
      </c>
      <c r="D45" s="7"/>
      <c r="E45" s="63">
        <v>1.32</v>
      </c>
      <c r="F45" s="63">
        <v>132</v>
      </c>
    </row>
    <row r="46" spans="1:6" x14ac:dyDescent="0.25">
      <c r="A46" s="49"/>
      <c r="B46" s="49"/>
      <c r="C46" s="49"/>
      <c r="D46" s="49"/>
      <c r="E46" s="65"/>
      <c r="F46" s="65"/>
    </row>
    <row r="47" spans="1:6" ht="18.75" x14ac:dyDescent="0.3">
      <c r="A47" s="66" t="s">
        <v>76</v>
      </c>
      <c r="B47" s="50"/>
      <c r="C47" s="50"/>
      <c r="D47" s="50"/>
      <c r="E47" s="67"/>
      <c r="F47" s="67">
        <f>SUM(F36:F45)</f>
        <v>6639</v>
      </c>
    </row>
    <row r="48" spans="1:6" x14ac:dyDescent="0.25">
      <c r="E48" s="64"/>
      <c r="F48" s="6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Johno McWade</vt:lpstr>
      <vt:lpstr>Nathan Douglas</vt:lpstr>
      <vt:lpstr>Graeme Finnaughty</vt:lpstr>
      <vt:lpstr>Roland Benade</vt:lpstr>
      <vt:lpstr>Dan Shaw</vt:lpstr>
      <vt:lpstr>James</vt:lpstr>
      <vt:lpstr>Total costings</vt:lpstr>
      <vt:lpstr>Total costings sheet</vt:lpstr>
      <vt:lpstr>Polachem 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Johno McWade</dc:creator>
  <cp:lastModifiedBy>Tafadzwa Nyandebvu</cp:lastModifiedBy>
  <dcterms:created xsi:type="dcterms:W3CDTF">2023-02-18T06:54:14Z</dcterms:created>
  <dcterms:modified xsi:type="dcterms:W3CDTF">2023-11-07T13:52:12Z</dcterms:modified>
</cp:coreProperties>
</file>